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enri\Documents\Ahenrik 220913\FILER 220913\13 Bok\smart-enkät\slutlig version (korvboll)\"/>
    </mc:Choice>
  </mc:AlternateContent>
  <xr:revisionPtr revIDLastSave="0" documentId="13_ncr:1_{A2632DDB-73CE-4E3A-B4FB-BD4BD15D5ABB}" xr6:coauthVersionLast="47" xr6:coauthVersionMax="47" xr10:uidLastSave="{00000000-0000-0000-0000-000000000000}"/>
  <bookViews>
    <workbookView xWindow="-120" yWindow="-120" windowWidth="29040" windowHeight="16440" xr2:uid="{9D702615-6CBB-4DF3-881C-E57DA63A7E7D}"/>
  </bookViews>
  <sheets>
    <sheet name="Instruktioner" sheetId="6" r:id="rId1"/>
    <sheet name="FRÅGOR" sheetId="4" r:id="rId2"/>
    <sheet name="RESULTAT" sheetId="3" r:id="rId3"/>
    <sheet name="_" sheetId="1" r:id="rId4"/>
    <sheet name="-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18" i="1" l="1"/>
  <c r="P110" i="1"/>
  <c r="O3" i="1"/>
  <c r="P109" i="1" s="1"/>
  <c r="S69" i="1"/>
  <c r="B82" i="1"/>
  <c r="O82" i="1"/>
  <c r="O72" i="1"/>
  <c r="O73" i="1"/>
  <c r="O74" i="1"/>
  <c r="O75" i="1"/>
  <c r="O76" i="1"/>
  <c r="O77" i="1"/>
  <c r="O78" i="1"/>
  <c r="O79" i="1"/>
  <c r="O80" i="1"/>
  <c r="O81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71" i="1"/>
  <c r="O70" i="1"/>
  <c r="O69" i="1"/>
  <c r="T69" i="1" s="1"/>
  <c r="V69" i="1" s="1"/>
  <c r="B71" i="1"/>
  <c r="B72" i="1"/>
  <c r="B73" i="1"/>
  <c r="B74" i="1"/>
  <c r="B75" i="1"/>
  <c r="B76" i="1"/>
  <c r="B77" i="1"/>
  <c r="B78" i="1"/>
  <c r="B79" i="1"/>
  <c r="B80" i="1"/>
  <c r="B81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70" i="1"/>
  <c r="P112" i="1" l="1"/>
  <c r="P113" i="1"/>
  <c r="P111" i="1"/>
  <c r="G5" i="1"/>
  <c r="G6" i="1"/>
  <c r="G4" i="1"/>
  <c r="G7" i="1"/>
  <c r="G53" i="1" l="1"/>
  <c r="R109" i="1"/>
  <c r="M7" i="1"/>
  <c r="I6" i="4" s="1"/>
  <c r="M11" i="1"/>
  <c r="I11" i="4" s="1"/>
  <c r="M12" i="1"/>
  <c r="I12" i="4" s="1"/>
  <c r="M13" i="1"/>
  <c r="I13" i="4" s="1"/>
  <c r="M14" i="1"/>
  <c r="I14" i="4" s="1"/>
  <c r="M15" i="1"/>
  <c r="I15" i="4" s="1"/>
  <c r="M16" i="1"/>
  <c r="I16" i="4" s="1"/>
  <c r="M19" i="1"/>
  <c r="I17" i="4" s="1"/>
  <c r="M20" i="1"/>
  <c r="I18" i="4" s="1"/>
  <c r="M21" i="1"/>
  <c r="I19" i="4" s="1"/>
  <c r="M22" i="1"/>
  <c r="I20" i="4" s="1"/>
  <c r="M23" i="1"/>
  <c r="I21" i="4" s="1"/>
  <c r="M24" i="1"/>
  <c r="I22" i="4" s="1"/>
  <c r="M27" i="1"/>
  <c r="I23" i="4" s="1"/>
  <c r="M28" i="1"/>
  <c r="I24" i="4" s="1"/>
  <c r="M29" i="1"/>
  <c r="I25" i="4" s="1"/>
  <c r="M30" i="1"/>
  <c r="I26" i="4" s="1"/>
  <c r="M31" i="1"/>
  <c r="I27" i="4" s="1"/>
  <c r="M34" i="1"/>
  <c r="I28" i="4" s="1"/>
  <c r="M35" i="1"/>
  <c r="I29" i="4" s="1"/>
  <c r="M36" i="1"/>
  <c r="I30" i="4" s="1"/>
  <c r="M37" i="1"/>
  <c r="I31" i="4" s="1"/>
  <c r="M38" i="1"/>
  <c r="I32" i="4" s="1"/>
  <c r="M39" i="1"/>
  <c r="I33" i="4" s="1"/>
  <c r="M40" i="1"/>
  <c r="I34" i="4" s="1"/>
  <c r="M41" i="1"/>
  <c r="I35" i="4" s="1"/>
  <c r="M42" i="1"/>
  <c r="I36" i="4" s="1"/>
  <c r="M43" i="1"/>
  <c r="I37" i="4" s="1"/>
  <c r="M44" i="1"/>
  <c r="I38" i="4" s="1"/>
  <c r="M45" i="1"/>
  <c r="I39" i="4" s="1"/>
  <c r="M48" i="1"/>
  <c r="I7" i="4" s="1"/>
  <c r="M49" i="1"/>
  <c r="I8" i="4" s="1"/>
  <c r="M50" i="1"/>
  <c r="I9" i="4" s="1"/>
  <c r="M10" i="1"/>
  <c r="I10" i="4" s="1"/>
  <c r="G50" i="1"/>
  <c r="G11" i="1"/>
  <c r="G12" i="1"/>
  <c r="G13" i="1"/>
  <c r="G14" i="1"/>
  <c r="G15" i="1"/>
  <c r="G16" i="1"/>
  <c r="G19" i="1"/>
  <c r="K19" i="1" s="1"/>
  <c r="G20" i="1"/>
  <c r="G21" i="1"/>
  <c r="G22" i="1"/>
  <c r="G23" i="1"/>
  <c r="G24" i="1"/>
  <c r="G27" i="1"/>
  <c r="K27" i="1" s="1"/>
  <c r="G28" i="1"/>
  <c r="G29" i="1"/>
  <c r="G30" i="1"/>
  <c r="G31" i="1"/>
  <c r="G34" i="1"/>
  <c r="K34" i="1" s="1"/>
  <c r="G35" i="1"/>
  <c r="G36" i="1"/>
  <c r="G37" i="1"/>
  <c r="G38" i="1"/>
  <c r="G39" i="1"/>
  <c r="G40" i="1"/>
  <c r="G41" i="1"/>
  <c r="G42" i="1"/>
  <c r="G43" i="1"/>
  <c r="G44" i="1"/>
  <c r="G45" i="1"/>
  <c r="G48" i="1"/>
  <c r="G49" i="1"/>
  <c r="K49" i="1" s="1"/>
  <c r="G10" i="1"/>
  <c r="K10" i="1" s="1"/>
  <c r="AM4" i="5"/>
  <c r="AM6" i="5"/>
  <c r="AM5" i="5"/>
  <c r="AL4" i="5"/>
  <c r="AL9" i="5"/>
  <c r="AL8" i="5"/>
  <c r="AL7" i="5"/>
  <c r="AL6" i="5"/>
  <c r="AL5" i="5"/>
  <c r="AK5" i="5"/>
  <c r="AK6" i="5"/>
  <c r="AK4" i="5"/>
  <c r="AK9" i="5"/>
  <c r="AK8" i="5"/>
  <c r="AK7" i="5"/>
  <c r="AI4" i="5"/>
  <c r="AI9" i="5"/>
  <c r="AI8" i="5"/>
  <c r="AI7" i="5"/>
  <c r="AI6" i="5"/>
  <c r="AI5" i="5"/>
  <c r="AH4" i="5"/>
  <c r="AH9" i="5"/>
  <c r="AH8" i="5"/>
  <c r="AH7" i="5"/>
  <c r="AH6" i="5"/>
  <c r="AH5" i="5"/>
  <c r="AG4" i="5"/>
  <c r="AG9" i="5"/>
  <c r="AG8" i="5"/>
  <c r="AG7" i="5"/>
  <c r="AG6" i="5"/>
  <c r="AG5" i="5"/>
  <c r="AF4" i="5"/>
  <c r="AF9" i="5"/>
  <c r="AF8" i="5"/>
  <c r="AF7" i="5"/>
  <c r="AF6" i="5"/>
  <c r="AF5" i="5"/>
  <c r="AE4" i="5"/>
  <c r="AE9" i="5"/>
  <c r="AE8" i="5"/>
  <c r="AE7" i="5"/>
  <c r="AE6" i="5"/>
  <c r="AE5" i="5"/>
  <c r="AD4" i="5"/>
  <c r="AD9" i="5"/>
  <c r="AD8" i="5"/>
  <c r="AD7" i="5"/>
  <c r="AD6" i="5"/>
  <c r="AD5" i="5"/>
  <c r="AC4" i="5"/>
  <c r="AC9" i="5"/>
  <c r="AC8" i="5"/>
  <c r="AC7" i="5"/>
  <c r="AC6" i="5"/>
  <c r="AC5" i="5"/>
  <c r="AB4" i="5"/>
  <c r="AB9" i="5"/>
  <c r="AB8" i="5"/>
  <c r="AB7" i="5"/>
  <c r="AB6" i="5"/>
  <c r="AB5" i="5"/>
  <c r="AA4" i="5"/>
  <c r="AA9" i="5"/>
  <c r="AA8" i="5"/>
  <c r="AA7" i="5"/>
  <c r="AA6" i="5"/>
  <c r="AA5" i="5"/>
  <c r="Z4" i="5"/>
  <c r="Z9" i="5"/>
  <c r="Z8" i="5"/>
  <c r="Z7" i="5"/>
  <c r="Z6" i="5"/>
  <c r="Z5" i="5"/>
  <c r="A8" i="4"/>
  <c r="A9" i="4"/>
  <c r="A7" i="4"/>
  <c r="A39" i="4"/>
  <c r="A31" i="4"/>
  <c r="A32" i="4"/>
  <c r="A33" i="4"/>
  <c r="A34" i="4"/>
  <c r="A35" i="4"/>
  <c r="A36" i="4"/>
  <c r="A37" i="4"/>
  <c r="A38" i="4"/>
  <c r="Y4" i="5"/>
  <c r="Y9" i="5"/>
  <c r="Y8" i="5"/>
  <c r="Y7" i="5"/>
  <c r="Y6" i="5"/>
  <c r="Y5" i="5"/>
  <c r="X5" i="5"/>
  <c r="X4" i="5"/>
  <c r="X9" i="5"/>
  <c r="X8" i="5"/>
  <c r="X7" i="5"/>
  <c r="X6" i="5"/>
  <c r="V4" i="5"/>
  <c r="V9" i="5"/>
  <c r="V8" i="5"/>
  <c r="V7" i="5"/>
  <c r="V6" i="5"/>
  <c r="V5" i="5"/>
  <c r="U4" i="5"/>
  <c r="U9" i="5"/>
  <c r="U8" i="5"/>
  <c r="U7" i="5"/>
  <c r="U6" i="5"/>
  <c r="U5" i="5"/>
  <c r="T4" i="5"/>
  <c r="T9" i="5"/>
  <c r="T8" i="5"/>
  <c r="T7" i="5"/>
  <c r="T6" i="5"/>
  <c r="T5" i="5"/>
  <c r="S4" i="5"/>
  <c r="S9" i="5"/>
  <c r="S8" i="5"/>
  <c r="S7" i="5"/>
  <c r="S6" i="5"/>
  <c r="S5" i="5"/>
  <c r="R4" i="5"/>
  <c r="R9" i="5"/>
  <c r="R8" i="5"/>
  <c r="R7" i="5"/>
  <c r="R6" i="5"/>
  <c r="R5" i="5"/>
  <c r="A24" i="4"/>
  <c r="A25" i="4"/>
  <c r="A26" i="4"/>
  <c r="A27" i="4"/>
  <c r="A28" i="4"/>
  <c r="A29" i="4"/>
  <c r="A30" i="4"/>
  <c r="A23" i="4"/>
  <c r="A18" i="4"/>
  <c r="A19" i="4"/>
  <c r="A20" i="4"/>
  <c r="A21" i="4"/>
  <c r="A22" i="4"/>
  <c r="P4" i="5"/>
  <c r="P9" i="5"/>
  <c r="P8" i="5"/>
  <c r="P7" i="5"/>
  <c r="P6" i="5"/>
  <c r="P5" i="5"/>
  <c r="O4" i="5"/>
  <c r="O9" i="5"/>
  <c r="O8" i="5"/>
  <c r="O7" i="5"/>
  <c r="O6" i="5"/>
  <c r="O5" i="5"/>
  <c r="N4" i="5"/>
  <c r="N9" i="5"/>
  <c r="N8" i="5"/>
  <c r="N7" i="5"/>
  <c r="N6" i="5"/>
  <c r="N5" i="5"/>
  <c r="M4" i="5"/>
  <c r="M9" i="5"/>
  <c r="M8" i="5"/>
  <c r="M7" i="5"/>
  <c r="M6" i="5"/>
  <c r="M5" i="5"/>
  <c r="L4" i="5"/>
  <c r="L9" i="5"/>
  <c r="L8" i="5"/>
  <c r="L7" i="5"/>
  <c r="L6" i="5"/>
  <c r="L5" i="5"/>
  <c r="K4" i="5"/>
  <c r="K9" i="5"/>
  <c r="K8" i="5"/>
  <c r="K7" i="5"/>
  <c r="K6" i="5"/>
  <c r="K5" i="5"/>
  <c r="A17" i="4"/>
  <c r="F6" i="1"/>
  <c r="M6" i="1" s="1"/>
  <c r="I5" i="4" s="1"/>
  <c r="F5" i="1"/>
  <c r="P116" i="1" s="1"/>
  <c r="F4" i="1"/>
  <c r="I4" i="5"/>
  <c r="I9" i="5"/>
  <c r="I8" i="5"/>
  <c r="I7" i="5"/>
  <c r="I6" i="5"/>
  <c r="I5" i="5"/>
  <c r="H4" i="5"/>
  <c r="H9" i="5"/>
  <c r="H8" i="5"/>
  <c r="H7" i="5"/>
  <c r="H6" i="5"/>
  <c r="H5" i="5"/>
  <c r="G4" i="5"/>
  <c r="G9" i="5"/>
  <c r="G8" i="5"/>
  <c r="G7" i="5"/>
  <c r="G6" i="5"/>
  <c r="G5" i="5"/>
  <c r="F4" i="5"/>
  <c r="F9" i="5"/>
  <c r="F8" i="5"/>
  <c r="F7" i="5"/>
  <c r="F6" i="5"/>
  <c r="F5" i="5"/>
  <c r="E4" i="5"/>
  <c r="A11" i="4"/>
  <c r="A12" i="4"/>
  <c r="A13" i="4"/>
  <c r="A14" i="4"/>
  <c r="A15" i="4"/>
  <c r="A16" i="4"/>
  <c r="A10" i="4"/>
  <c r="E9" i="5"/>
  <c r="E8" i="5"/>
  <c r="E7" i="5"/>
  <c r="E6" i="5"/>
  <c r="E5" i="5"/>
  <c r="D9" i="5"/>
  <c r="D8" i="5"/>
  <c r="D7" i="5"/>
  <c r="D6" i="5"/>
  <c r="D5" i="5"/>
  <c r="D4" i="5"/>
  <c r="C9" i="5"/>
  <c r="C8" i="5"/>
  <c r="C7" i="5"/>
  <c r="C6" i="5"/>
  <c r="C5" i="5"/>
  <c r="C4" i="5"/>
  <c r="B6" i="5"/>
  <c r="B5" i="5"/>
  <c r="B4" i="5"/>
  <c r="D3" i="4"/>
  <c r="A6" i="4"/>
  <c r="D5" i="4"/>
  <c r="A5" i="4"/>
  <c r="D4" i="4"/>
  <c r="A4" i="4"/>
  <c r="A3" i="4"/>
  <c r="M4" i="1" l="1"/>
  <c r="I3" i="4" s="1"/>
  <c r="P117" i="1"/>
  <c r="M5" i="1"/>
  <c r="I4" i="4" s="1"/>
  <c r="H44" i="1"/>
  <c r="K44" i="1"/>
  <c r="H36" i="1"/>
  <c r="K36" i="1"/>
  <c r="H20" i="1"/>
  <c r="K20" i="1"/>
  <c r="H43" i="1"/>
  <c r="K43" i="1"/>
  <c r="H39" i="1"/>
  <c r="K39" i="1"/>
  <c r="H35" i="1"/>
  <c r="K35" i="1"/>
  <c r="H29" i="1"/>
  <c r="K29" i="1"/>
  <c r="H23" i="1"/>
  <c r="K23" i="1"/>
  <c r="H13" i="1"/>
  <c r="K13" i="1"/>
  <c r="H40" i="1"/>
  <c r="K40" i="1"/>
  <c r="H30" i="1"/>
  <c r="K30" i="1"/>
  <c r="H24" i="1"/>
  <c r="K24" i="1"/>
  <c r="H14" i="1"/>
  <c r="K14" i="1"/>
  <c r="H50" i="1"/>
  <c r="K50" i="1"/>
  <c r="H48" i="1"/>
  <c r="K48" i="1"/>
  <c r="H42" i="1"/>
  <c r="K42" i="1"/>
  <c r="H38" i="1"/>
  <c r="K38" i="1"/>
  <c r="H28" i="1"/>
  <c r="K28" i="1"/>
  <c r="H22" i="1"/>
  <c r="K22" i="1"/>
  <c r="H16" i="1"/>
  <c r="K16" i="1"/>
  <c r="H12" i="1"/>
  <c r="K12" i="1"/>
  <c r="H45" i="1"/>
  <c r="K45" i="1"/>
  <c r="H41" i="1"/>
  <c r="K41" i="1"/>
  <c r="H37" i="1"/>
  <c r="K37" i="1"/>
  <c r="H31" i="1"/>
  <c r="K31" i="1"/>
  <c r="H21" i="1"/>
  <c r="K21" i="1"/>
  <c r="H15" i="1"/>
  <c r="K15" i="1"/>
  <c r="H11" i="1"/>
  <c r="K11" i="1"/>
  <c r="H34" i="1"/>
  <c r="G57" i="1"/>
  <c r="H27" i="1"/>
  <c r="G56" i="1"/>
  <c r="H10" i="1"/>
  <c r="G54" i="1"/>
  <c r="H19" i="1"/>
  <c r="G55" i="1"/>
  <c r="H49" i="1"/>
  <c r="G58" i="1"/>
  <c r="G59" i="1" l="1"/>
  <c r="C18" i="3" s="1"/>
  <c r="P122" i="1"/>
  <c r="H9" i="1"/>
  <c r="H33" i="1"/>
  <c r="H26" i="1"/>
  <c r="H18" i="1"/>
  <c r="H47" i="1"/>
  <c r="E9" i="1"/>
  <c r="E18" i="1"/>
  <c r="E26" i="1"/>
  <c r="E33" i="1"/>
  <c r="E47" i="1"/>
  <c r="C16" i="3" l="1"/>
  <c r="C20" i="3"/>
  <c r="B2" i="3"/>
  <c r="A22" i="3"/>
  <c r="P123" i="1"/>
  <c r="P124" i="1" s="1"/>
  <c r="B57" i="1"/>
  <c r="H57" i="1" s="1"/>
  <c r="B7" i="3" s="1"/>
  <c r="B54" i="1"/>
  <c r="H54" i="1" s="1"/>
  <c r="B56" i="1"/>
  <c r="H56" i="1" s="1"/>
  <c r="B8" i="3" s="1"/>
  <c r="B58" i="1"/>
  <c r="H58" i="1" s="1"/>
  <c r="B6" i="3" s="1"/>
  <c r="B55" i="1"/>
  <c r="H55" i="1" s="1"/>
  <c r="B9" i="3" s="1"/>
  <c r="P125" i="1" l="1"/>
  <c r="R116" i="1" s="1"/>
  <c r="S117" i="1" s="1"/>
  <c r="C17" i="3" s="1"/>
  <c r="B10" i="3"/>
  <c r="I59" i="1"/>
  <c r="B64" i="1"/>
  <c r="C64" i="1" s="1"/>
  <c r="B62" i="1"/>
  <c r="C62" i="1" s="1"/>
  <c r="B63" i="1"/>
  <c r="B61" i="1"/>
  <c r="C61" i="1" s="1"/>
  <c r="B65" i="1"/>
  <c r="C65" i="1" s="1"/>
  <c r="D63" i="1" l="1"/>
  <c r="C63" i="1"/>
  <c r="D62" i="1"/>
  <c r="I44" i="1"/>
  <c r="L44" i="1" s="1"/>
  <c r="N98" i="1" s="1"/>
  <c r="I11" i="1"/>
  <c r="L11" i="1" s="1"/>
  <c r="N71" i="1" s="1"/>
  <c r="I13" i="1"/>
  <c r="L13" i="1" s="1"/>
  <c r="N73" i="1" s="1"/>
  <c r="I14" i="1"/>
  <c r="L14" i="1" s="1"/>
  <c r="N74" i="1" s="1"/>
  <c r="I50" i="1"/>
  <c r="L50" i="1" s="1"/>
  <c r="N102" i="1" s="1"/>
  <c r="I48" i="1"/>
  <c r="L48" i="1" s="1"/>
  <c r="N100" i="1" s="1"/>
  <c r="I45" i="1"/>
  <c r="L45" i="1" s="1"/>
  <c r="N99" i="1" s="1"/>
  <c r="I40" i="1"/>
  <c r="L40" i="1" s="1"/>
  <c r="N94" i="1" s="1"/>
  <c r="I20" i="1"/>
  <c r="L20" i="1" s="1"/>
  <c r="N78" i="1" s="1"/>
  <c r="I21" i="1"/>
  <c r="L21" i="1" s="1"/>
  <c r="N79" i="1" s="1"/>
  <c r="I27" i="1"/>
  <c r="L27" i="1" s="1"/>
  <c r="N83" i="1" s="1"/>
  <c r="I35" i="1"/>
  <c r="L35" i="1" s="1"/>
  <c r="N89" i="1" s="1"/>
  <c r="D61" i="1"/>
  <c r="D64" i="1"/>
  <c r="I30" i="1"/>
  <c r="L30" i="1" s="1"/>
  <c r="N86" i="1" s="1"/>
  <c r="I10" i="1"/>
  <c r="L10" i="1" s="1"/>
  <c r="N70" i="1" s="1"/>
  <c r="I29" i="1"/>
  <c r="L29" i="1" s="1"/>
  <c r="N85" i="1" s="1"/>
  <c r="I16" i="1"/>
  <c r="L16" i="1" s="1"/>
  <c r="N76" i="1" s="1"/>
  <c r="I28" i="1"/>
  <c r="L28" i="1" s="1"/>
  <c r="N84" i="1" s="1"/>
  <c r="I22" i="1"/>
  <c r="L22" i="1" s="1"/>
  <c r="N80" i="1" s="1"/>
  <c r="I36" i="1"/>
  <c r="L36" i="1" s="1"/>
  <c r="N90" i="1" s="1"/>
  <c r="I15" i="1"/>
  <c r="L15" i="1" s="1"/>
  <c r="N75" i="1" s="1"/>
  <c r="I42" i="1"/>
  <c r="L42" i="1" s="1"/>
  <c r="N96" i="1" s="1"/>
  <c r="I12" i="1"/>
  <c r="L12" i="1" s="1"/>
  <c r="N72" i="1" s="1"/>
  <c r="I41" i="1"/>
  <c r="L41" i="1" s="1"/>
  <c r="N95" i="1" s="1"/>
  <c r="I31" i="1"/>
  <c r="L31" i="1" s="1"/>
  <c r="N87" i="1" s="1"/>
  <c r="I49" i="1"/>
  <c r="L49" i="1" s="1"/>
  <c r="N101" i="1" s="1"/>
  <c r="I43" i="1"/>
  <c r="L43" i="1" s="1"/>
  <c r="N97" i="1" s="1"/>
  <c r="I19" i="1"/>
  <c r="L19" i="1" s="1"/>
  <c r="N77" i="1" s="1"/>
  <c r="I39" i="1"/>
  <c r="L39" i="1" s="1"/>
  <c r="N93" i="1" s="1"/>
  <c r="I24" i="1"/>
  <c r="L24" i="1" s="1"/>
  <c r="N82" i="1" s="1"/>
  <c r="I38" i="1"/>
  <c r="L38" i="1" s="1"/>
  <c r="N92" i="1" s="1"/>
  <c r="I23" i="1"/>
  <c r="L23" i="1" s="1"/>
  <c r="N81" i="1" s="1"/>
  <c r="I37" i="1"/>
  <c r="L37" i="1" s="1"/>
  <c r="N91" i="1" s="1"/>
  <c r="I34" i="1"/>
  <c r="L34" i="1" s="1"/>
  <c r="N88" i="1" s="1"/>
  <c r="O61" i="1"/>
  <c r="Q61" i="1" s="1"/>
  <c r="C19" i="3" s="1"/>
  <c r="S70" i="1" l="1" a="1"/>
  <c r="S70" i="1" l="1"/>
  <c r="V70" i="1" s="1"/>
  <c r="C23" i="3" s="1"/>
  <c r="V91" i="1"/>
  <c r="C44" i="3" s="1"/>
  <c r="V95" i="1"/>
  <c r="C48" i="3" s="1"/>
  <c r="V99" i="1"/>
  <c r="V71" i="1"/>
  <c r="C24" i="3" s="1"/>
  <c r="V75" i="1"/>
  <c r="C28" i="3" s="1"/>
  <c r="V79" i="1"/>
  <c r="C32" i="3" s="1"/>
  <c r="V83" i="1"/>
  <c r="C36" i="3" s="1"/>
  <c r="V87" i="1"/>
  <c r="C40" i="3" s="1"/>
  <c r="V93" i="1"/>
  <c r="C46" i="3" s="1"/>
  <c r="V101" i="1"/>
  <c r="V77" i="1"/>
  <c r="C30" i="3" s="1"/>
  <c r="V85" i="1"/>
  <c r="C38" i="3" s="1"/>
  <c r="V92" i="1"/>
  <c r="C45" i="3" s="1"/>
  <c r="V96" i="1"/>
  <c r="V100" i="1"/>
  <c r="V72" i="1"/>
  <c r="C25" i="3" s="1"/>
  <c r="V76" i="1"/>
  <c r="C29" i="3" s="1"/>
  <c r="V80" i="1"/>
  <c r="C33" i="3" s="1"/>
  <c r="V84" i="1"/>
  <c r="C37" i="3" s="1"/>
  <c r="V88" i="1"/>
  <c r="C41" i="3" s="1"/>
  <c r="V97" i="1"/>
  <c r="V73" i="1"/>
  <c r="C26" i="3" s="1"/>
  <c r="V81" i="1"/>
  <c r="C34" i="3" s="1"/>
  <c r="V89" i="1"/>
  <c r="C42" i="3" s="1"/>
  <c r="V94" i="1"/>
  <c r="C47" i="3" s="1"/>
  <c r="V98" i="1"/>
  <c r="V102" i="1"/>
  <c r="V74" i="1"/>
  <c r="C27" i="3" s="1"/>
  <c r="V78" i="1"/>
  <c r="C31" i="3" s="1"/>
  <c r="V82" i="1"/>
  <c r="C35" i="3" s="1"/>
  <c r="V86" i="1"/>
  <c r="C39" i="3" s="1"/>
  <c r="V90" i="1"/>
  <c r="C4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<sst xmlns="http://schemas.openxmlformats.org/spreadsheetml/2006/main" count="458" uniqueCount="271">
  <si>
    <t>S</t>
  </si>
  <si>
    <t>M</t>
  </si>
  <si>
    <t>A</t>
  </si>
  <si>
    <t>R</t>
  </si>
  <si>
    <t>T</t>
  </si>
  <si>
    <t>hur många timmar brukar du sova per natt?</t>
  </si>
  <si>
    <t>mellan 5-6 timmar</t>
  </si>
  <si>
    <t>mer än 8 timmar</t>
  </si>
  <si>
    <t>mellan 7-8 timmar</t>
  </si>
  <si>
    <t>mellan 6-7 timmar</t>
  </si>
  <si>
    <t>mindre än 5 timmar</t>
  </si>
  <si>
    <t>Känner du dig utvilad på morgonen?</t>
  </si>
  <si>
    <t>nej</t>
  </si>
  <si>
    <t>ja</t>
  </si>
  <si>
    <t>för det mesta</t>
  </si>
  <si>
    <t>nej aldrig</t>
  </si>
  <si>
    <t>sällan</t>
  </si>
  <si>
    <t>ibland</t>
  </si>
  <si>
    <t>Är din sömn sammanhängande?</t>
  </si>
  <si>
    <t>vaknar ibland men brukar somna om</t>
  </si>
  <si>
    <t>vaknar alltid men brukar somna om</t>
  </si>
  <si>
    <t>vaknar alltid och har svårt att somna om</t>
  </si>
  <si>
    <t>vaknar ibland och har svårt att somna om</t>
  </si>
  <si>
    <t>sover sammanhängande</t>
  </si>
  <si>
    <t>Tar du någon sömntablett på kvällen?</t>
  </si>
  <si>
    <t>ja, alltid</t>
  </si>
  <si>
    <t>ja, oftast</t>
  </si>
  <si>
    <t>ja, men sällan</t>
  </si>
  <si>
    <t>har bara provat någon gång</t>
  </si>
  <si>
    <t>Hur upplever du dina sömnvanor?</t>
  </si>
  <si>
    <t>problematiska och svåra att förändra</t>
  </si>
  <si>
    <t>problematiska men går att förbättra</t>
  </si>
  <si>
    <t>som bra</t>
  </si>
  <si>
    <t>ställer till vissa problem och går att förbättra</t>
  </si>
  <si>
    <t>oftast inga problem men kan förbättras</t>
  </si>
  <si>
    <t>När går du och lägger dig på kvällarna</t>
  </si>
  <si>
    <t>Inledande frågor</t>
  </si>
  <si>
    <t>Hur gammal är du?</t>
  </si>
  <si>
    <t>Har du några barn under 5 år?</t>
  </si>
  <si>
    <t>Har du några allvarliga sjukdomar som påverkar din hälsa?</t>
  </si>
  <si>
    <t>runt kl 22</t>
  </si>
  <si>
    <t>runt kl 23</t>
  </si>
  <si>
    <t>runt kl 24</t>
  </si>
  <si>
    <t>runt kl 21 eller tidigare</t>
  </si>
  <si>
    <t>runt kl 1 eller senare på natten</t>
  </si>
  <si>
    <t>Har du mobiltelefonen vid sängen under natten</t>
  </si>
  <si>
    <t>rating</t>
  </si>
  <si>
    <t>bara någon enstaka gång</t>
  </si>
  <si>
    <t>Vad är din vikt?</t>
  </si>
  <si>
    <t>vad är din längd?</t>
  </si>
  <si>
    <t>kön?</t>
  </si>
  <si>
    <t>Känner du dig stressad?</t>
  </si>
  <si>
    <t>oftast</t>
  </si>
  <si>
    <t>Anser du att du äter rätt mängd mat?</t>
  </si>
  <si>
    <t>äter du godis/sötsaker/läsk?</t>
  </si>
  <si>
    <t>flera gånger om dagen</t>
  </si>
  <si>
    <t>ca en gång om dagen</t>
  </si>
  <si>
    <t>några gånger i veckan</t>
  </si>
  <si>
    <t>ca en gång i veckan</t>
  </si>
  <si>
    <t>nästan aldrig</t>
  </si>
  <si>
    <t>Äter du måltider på regelbundna tider</t>
  </si>
  <si>
    <t>När brukar du äta sista måltiden på kvällen</t>
  </si>
  <si>
    <t>efter kl 23</t>
  </si>
  <si>
    <t>mellan kl 21-23</t>
  </si>
  <si>
    <t>innan kl 18</t>
  </si>
  <si>
    <t>mellan kl 18-19:30</t>
  </si>
  <si>
    <t>mellan kl 19:30-21</t>
  </si>
  <si>
    <t>Äter du huvudmåltiden på dagen ensam? (lunch/middag)</t>
  </si>
  <si>
    <t>Anser du att du äter en välbalanserad och nyttig kost?</t>
  </si>
  <si>
    <t>ca 5-15 min/dag</t>
  </si>
  <si>
    <t>mer än 15 min/dag</t>
  </si>
  <si>
    <t>har ingen avsatt tid i ensamhet med Gud</t>
  </si>
  <si>
    <t>oregelbundet, några stunder/vecka</t>
  </si>
  <si>
    <t>oregelbundet, ett fåtal stunder i månaden</t>
  </si>
  <si>
    <t>Hur mycket tid tillbringar du med Gud tillsammans med fler?</t>
  </si>
  <si>
    <t>har ingen avsatt tid med Gud och andra</t>
  </si>
  <si>
    <t>ett fåtal gånger per år</t>
  </si>
  <si>
    <t>minst en gång i månaden</t>
  </si>
  <si>
    <t>flera gånger i veckan</t>
  </si>
  <si>
    <t>Hur mycket kvalitetstid tillbringar du i ensamhet med Gud?</t>
  </si>
  <si>
    <t>Finns det människor som regelbundet ger kärlek till dig?</t>
  </si>
  <si>
    <t>ja, men väldigt sällan</t>
  </si>
  <si>
    <t>ja, ibland</t>
  </si>
  <si>
    <t>ja, ofta</t>
  </si>
  <si>
    <t>ja, nästan dagligen</t>
  </si>
  <si>
    <t>Hur ofta läser du i en bibel?</t>
  </si>
  <si>
    <t>varje dag</t>
  </si>
  <si>
    <t>de flesta dagar</t>
  </si>
  <si>
    <t>aldrig</t>
  </si>
  <si>
    <t>När känner du dig älskad av Gud?</t>
  </si>
  <si>
    <t>alltid, oavsett vad jag gjort</t>
  </si>
  <si>
    <t>oftast, speciellt när jag gjort något bra</t>
  </si>
  <si>
    <t>Brukar du ta dig tid att reflektera?</t>
  </si>
  <si>
    <t>ja regelbundet</t>
  </si>
  <si>
    <t>Är ditt hjärta vänt mot Gud? Har du frid med Gud?</t>
  </si>
  <si>
    <t>Har du någon ouppklarad situation med någon annan människa?</t>
  </si>
  <si>
    <t>anser du att du har bra relationer till dina närmaste?</t>
  </si>
  <si>
    <t>nej, brukar inte ha det</t>
  </si>
  <si>
    <t>nej, brukar sällan ha det</t>
  </si>
  <si>
    <t>ja, flera pågående</t>
  </si>
  <si>
    <t>ja, en just nu</t>
  </si>
  <si>
    <t>nej, men brukar ha det</t>
  </si>
  <si>
    <t>Har du svårt att lita på andra människor?</t>
  </si>
  <si>
    <t>känner du glädje i livet?</t>
  </si>
  <si>
    <t>Är det naturligt för dig att be andra om hjälp?</t>
  </si>
  <si>
    <t>Vilka förändringar vill du se i ditt liv?</t>
  </si>
  <si>
    <t>Är du nöjd med ditt liv som helhet?</t>
  </si>
  <si>
    <t>senast idag</t>
  </si>
  <si>
    <t>När erbjöd du dig, eller hjälpte en annan människa senast?</t>
  </si>
  <si>
    <t>senaste veckan</t>
  </si>
  <si>
    <t>för mindre än 30 dagar sedan</t>
  </si>
  <si>
    <t>igår</t>
  </si>
  <si>
    <t>för mer än 30 dagar sedan</t>
  </si>
  <si>
    <t>Har du någon att gå till när du är ledsen eller mår dåligt?</t>
  </si>
  <si>
    <t>Känner du dig trygg i din identitet? Anser du att du känner dig väl?</t>
  </si>
  <si>
    <t>Känner du i ditt hjärta att du är ett älskat Guds barn?</t>
  </si>
  <si>
    <t>några gånger i månaden</t>
  </si>
  <si>
    <t>några gånger om året</t>
  </si>
  <si>
    <t>i stort sett aldrig</t>
  </si>
  <si>
    <t>Hur ofta rör du på dig mer än 20 minuter i ett sträck?</t>
  </si>
  <si>
    <t>Hur ofta brukar du träna lite hårdare i ca 40 minuter eller mer.</t>
  </si>
  <si>
    <t>kan du från sittande på golvet resa dig utan att använda händerna?</t>
  </si>
  <si>
    <t>kat.</t>
  </si>
  <si>
    <t>R1</t>
  </si>
  <si>
    <t>R2</t>
  </si>
  <si>
    <t>R3</t>
  </si>
  <si>
    <t>R4</t>
  </si>
  <si>
    <t>R5</t>
  </si>
  <si>
    <t>fråga
 nr</t>
  </si>
  <si>
    <t>man</t>
  </si>
  <si>
    <t>kvinna</t>
  </si>
  <si>
    <t>...välj…</t>
  </si>
  <si>
    <t>utfört
 val</t>
  </si>
  <si>
    <t xml:space="preserve"> år</t>
  </si>
  <si>
    <t xml:space="preserve"> kg</t>
  </si>
  <si>
    <t xml:space="preserve"> cm</t>
  </si>
  <si>
    <t>listor</t>
  </si>
  <si>
    <t>fråga</t>
  </si>
  <si>
    <t>alt 1</t>
  </si>
  <si>
    <t>alt 2</t>
  </si>
  <si>
    <t>alt 3</t>
  </si>
  <si>
    <t>alt 4</t>
  </si>
  <si>
    <t>alt 5</t>
  </si>
  <si>
    <t>alt 6</t>
  </si>
  <si>
    <t>DINA SVAR</t>
  </si>
  <si>
    <t>P</t>
  </si>
  <si>
    <t>SMART-enkät</t>
  </si>
  <si>
    <t>prod</t>
  </si>
  <si>
    <t>poäng</t>
  </si>
  <si>
    <t>Sömn</t>
  </si>
  <si>
    <t>Mat</t>
  </si>
  <si>
    <t>multiplicera med 3/4 &amp; 5/3</t>
  </si>
  <si>
    <t>För att förbättra nattsömnen, har du prövat att inte ha mobilen vid sängen?</t>
  </si>
  <si>
    <t>varför tror du att du har svårt att lita på andra människor?</t>
  </si>
  <si>
    <t>varför har du svårt att be andra om hjälp tror du?</t>
  </si>
  <si>
    <t>BMI=</t>
  </si>
  <si>
    <t>Tryck på resultat-länken för att se sammanställningen</t>
  </si>
  <si>
    <r>
      <rPr>
        <b/>
        <sz val="16"/>
        <color rgb="FF0070C0"/>
        <rFont val="Calibri"/>
        <family val="2"/>
        <scheme val="minor"/>
      </rPr>
      <t>SMART enkät</t>
    </r>
    <r>
      <rPr>
        <b/>
        <sz val="11"/>
        <color rgb="FF0070C0"/>
        <rFont val="Calibri"/>
        <family val="2"/>
        <scheme val="minor"/>
      </rPr>
      <t xml:space="preserve">       </t>
    </r>
    <r>
      <rPr>
        <b/>
        <sz val="11"/>
        <color theme="1"/>
        <rFont val="Calibri"/>
        <family val="2"/>
        <scheme val="minor"/>
      </rPr>
      <t xml:space="preserve">                                              FRÅGOR</t>
    </r>
  </si>
  <si>
    <t>check</t>
  </si>
  <si>
    <t>Tryck på länk för att komma tillbaka till frågorna</t>
  </si>
  <si>
    <t>%</t>
  </si>
  <si>
    <t>Reflektion/Relation</t>
  </si>
  <si>
    <t>Träning/Rörelse</t>
  </si>
  <si>
    <t>Andlig/Själslig input</t>
  </si>
  <si>
    <t>Vad är anledningen till att du sover så få timmar per natt?</t>
  </si>
  <si>
    <t>Har du möjlighet att gå och lägga dig tidigare på kvällen?</t>
  </si>
  <si>
    <t>Vad tror du att du kan göra för att få en bättre nattsömn?</t>
  </si>
  <si>
    <t xml:space="preserve">Hur skulle du kunna dra ned på sockerintaget i ditt liv? </t>
  </si>
  <si>
    <t>Har du försökt att tidigarelägga sista måltiden för dagen? Hur gick det?</t>
  </si>
  <si>
    <t>Har du möjlighet att äta fler måltider i sällskap med fler?</t>
  </si>
  <si>
    <t>Vad är anledningen till att du inte anser dig äta rätt mängd mat? Vad kan du göra åt det?</t>
  </si>
  <si>
    <t>Vad kan du göra för att äta en mer nyttig kost?</t>
  </si>
  <si>
    <t>Har du prövat att bara vara i stillhet inför Gud en stund? Hur gick det?</t>
  </si>
  <si>
    <t>Om du är en troende, har du möjlighet att försöka komma med i någon kristen hemgrupp/bönegrupp?</t>
  </si>
  <si>
    <t>På vilket sätt tror du att du skulle kunna bidra till en mer kärleksfull miljö kring dig själv? Vilka förändringar tror du att du behöver göra?</t>
  </si>
  <si>
    <t>Gud älskar alla människor. Vad kan du göra för att upptäcka detta mer, tror du?</t>
  </si>
  <si>
    <t>Om du bestämmer dig för att avsätta 5 minuter per dag för att läsa bibeln, när skulle detta passa bäst i ditt schema?</t>
  </si>
  <si>
    <t>Varför stannar du inte upp i ditt liv för att reflektera och tänka efter oftare?</t>
  </si>
  <si>
    <t>Vad tror du är anledningen till att du inte har frid med Gud?</t>
  </si>
  <si>
    <t>Vad är anledningen till att du så sällan känner glädje i livet? Vilka förändringar kan du göra för att kanske förändra detta?</t>
  </si>
  <si>
    <t>Vad är anledningen till att du inte har så bra relationer till dina närmaste? Finns det något du kan göra åt det?</t>
  </si>
  <si>
    <t>Vad är det för ouppklarade situationer du har med andra människor? Vad kan du göra för att förändra det?</t>
  </si>
  <si>
    <t>Hur skulle du kunna komma närmare andra människors behov, och kunna erbjuda en hjälpande hand till dem?</t>
  </si>
  <si>
    <t>Hur skulle du kunna få in mer träning och rörelse i ditt liv? Finns det något hinder?</t>
  </si>
  <si>
    <t>Finns det något du skulle kunna förändra i ditt liv för att känna dig mer utvilad på morgonen?</t>
  </si>
  <si>
    <t>Vad är anledningen till att du vaknar på nätterna? Finns det något du kan förändra?</t>
  </si>
  <si>
    <t>kat2.</t>
  </si>
  <si>
    <t>Beräkningar/analys</t>
  </si>
  <si>
    <t>minsta värdet=</t>
  </si>
  <si>
    <t>näst minsta värdet är=</t>
  </si>
  <si>
    <t>tredje minsta värdet är=</t>
  </si>
  <si>
    <t>högsta värdet är=</t>
  </si>
  <si>
    <t>näst högsta värdet är=</t>
  </si>
  <si>
    <t>kat</t>
  </si>
  <si>
    <t>jmf</t>
  </si>
  <si>
    <t>prodsum</t>
  </si>
  <si>
    <t>samtliga</t>
  </si>
  <si>
    <t xml:space="preserve">OBS. Du behöver fylla i alla svaren ovan för att resultatet ska vara relevant       </t>
  </si>
  <si>
    <t>Alla frågorna är inte besvarande än. Var vänlig och fyll i alla frågefälten.</t>
  </si>
  <si>
    <t>ta med</t>
  </si>
  <si>
    <t>kat med</t>
  </si>
  <si>
    <t>gräns med</t>
  </si>
  <si>
    <t>gräns värde</t>
  </si>
  <si>
    <t>Vad är anledningen till att du sällan eller aldrig äter måltider på regelbundna tider?</t>
  </si>
  <si>
    <t>Skulle du vilja lära känna Gud mer? Om ja, vad tror du hindrar dig?</t>
  </si>
  <si>
    <t>Hur skulle du kunna öka din rörlighet och mjukhet i kroppen? Vilka övningar skulle passa just dig i din situation?</t>
  </si>
  <si>
    <t>Hur skulle du kunna få till mer pulshöjande aktiviteter i ditt liv? Vilka träningsformer skulle passa dig?</t>
  </si>
  <si>
    <t>Har du rådgjort med någon läkare om hur du skulle kunna få till en bättre nattsömn?</t>
  </si>
  <si>
    <t>Alla behöver någon att gå till när man mår dåligt eller är ledsen. Har du någon tanke om hur du skulle kunna få till det på något sätt?</t>
  </si>
  <si>
    <t>Läs Johannes första brev i bibeln, kap 3, vers 1-2. I relation till detta bibelställe, hur skulle du beskriva din identitet och dig själv?</t>
  </si>
  <si>
    <t>Sorteringstabeller</t>
  </si>
  <si>
    <t>följdfrågor eller kommentarer</t>
  </si>
  <si>
    <t>Originalordning</t>
  </si>
  <si>
    <t>visningsordning</t>
  </si>
  <si>
    <t>Att visa</t>
  </si>
  <si>
    <t>är ditt svagaste område.</t>
  </si>
  <si>
    <t>Resultat för SMART</t>
  </si>
  <si>
    <t>BMI beräkningar</t>
  </si>
  <si>
    <t>ålder=</t>
  </si>
  <si>
    <t>Ditt namn:</t>
  </si>
  <si>
    <t>Personliga beräkningar (från fråga 0-5)</t>
  </si>
  <si>
    <t>namn=</t>
  </si>
  <si>
    <t>datum=</t>
  </si>
  <si>
    <t>SMART undersökning gjord av</t>
  </si>
  <si>
    <t xml:space="preserve">                            Tryck på länk för att komma tillbaka till frågorna</t>
  </si>
  <si>
    <t>Analys och kommentarer:</t>
  </si>
  <si>
    <t>inledande text</t>
  </si>
  <si>
    <t>kön=</t>
  </si>
  <si>
    <t xml:space="preserve">Ditt BMI är </t>
  </si>
  <si>
    <t xml:space="preserve"> årig </t>
  </si>
  <si>
    <t xml:space="preserve">, och som </t>
  </si>
  <si>
    <t>allvarlig undervikt</t>
  </si>
  <si>
    <t>undervikt</t>
  </si>
  <si>
    <t>normalvikt</t>
  </si>
  <si>
    <t>övervikt</t>
  </si>
  <si>
    <t>fetma grad 1 (måttlig)</t>
  </si>
  <si>
    <t>fetma grad 2 (kraftig)</t>
  </si>
  <si>
    <t>fetma grad 3 (svår)</t>
  </si>
  <si>
    <t>åldersklass</t>
  </si>
  <si>
    <t>BMI-justerat värde tabell</t>
  </si>
  <si>
    <t>nytt BMI</t>
  </si>
  <si>
    <t>kommentar</t>
  </si>
  <si>
    <t>för kunskapstabell, se fil smart-enkät lärdomar</t>
  </si>
  <si>
    <t xml:space="preserve"> så klassas detta som </t>
  </si>
  <si>
    <t>Denna BMI beräknas inte för personer under 18 år</t>
  </si>
  <si>
    <t>Instruktioner</t>
  </si>
  <si>
    <t>Välkommen att göra denna SMART undersökning.</t>
  </si>
  <si>
    <t>Inledning</t>
  </si>
  <si>
    <t xml:space="preserve">SMART är ett heltäckande koncept som berör människans mest </t>
  </si>
  <si>
    <t>grundläggande behov för att må bra. SMART är en förkortning av:</t>
  </si>
  <si>
    <t xml:space="preserve">Om du vill fördjupa dig i SMART-konceptet så finns det beskrivet i boken </t>
  </si>
  <si>
    <t xml:space="preserve"> - Sömn</t>
  </si>
  <si>
    <t xml:space="preserve"> - Mat</t>
  </si>
  <si>
    <t xml:space="preserve"> - Andlig/Själslig input</t>
  </si>
  <si>
    <t xml:space="preserve"> - Reflektion/Relation</t>
  </si>
  <si>
    <t xml:space="preserve"> - Träning/Rörelse</t>
  </si>
  <si>
    <t>1) Börja med att spara ned denna fil på din egna dator.</t>
  </si>
  <si>
    <t xml:space="preserve">2) Gå till frågeformuläret och besvara samtliga frågor. </t>
  </si>
  <si>
    <t>Syftet med denna undersökning är att göra dig medveten om de områden du</t>
  </si>
  <si>
    <t xml:space="preserve">kanske behöver jobba med lite i ditt liv. Siffrorna som redovisas är enbart tänkta </t>
  </si>
  <si>
    <t>som en hjälp till detta.</t>
  </si>
  <si>
    <t xml:space="preserve">4) För att förbättra din status, så ställs några följdfrågor att arbeta vidare med inom </t>
  </si>
  <si>
    <t xml:space="preserve">     ditt svagaste område.</t>
  </si>
  <si>
    <t>5) Efter en tid så kan du göra denna mätning igen för att se ifall din status förändrats.</t>
  </si>
  <si>
    <t>3) Gå till Resultat och se sammanställningen av din status. Skriv gärna ut resultatet.</t>
  </si>
  <si>
    <t>namn</t>
  </si>
  <si>
    <t>www.sjobergsforlag.se</t>
  </si>
  <si>
    <t xml:space="preserve">"En lärjunges vandring" som är skriven av Henrik Nilsson och kan köpas </t>
  </si>
  <si>
    <t xml:space="preserve"> på Sjöbergs förlag AB</t>
  </si>
  <si>
    <t>www.henriknilsson.se</t>
  </si>
  <si>
    <t>Denna excelfil finns tillgänglig utan kostnad på hemsidan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</si>
</sst>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9"/>
      <color rgb="FF7030A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1" fillId="0" borderId="0" applyNumberFormat="0" applyFill="0" applyBorder="0" applyAlignment="0" applyProtection="0"/>
  </cellStyleXfs>
  <cellXfs count="7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right" indent="1"/>
    </xf>
    <xf numFmtId="0" fontId="4" fillId="0" borderId="0" xfId="0" applyFont="1"/>
    <xf numFmtId="0" fontId="6" fillId="0" borderId="0" xfId="0" applyFont="1"/>
    <xf numFmtId="0" fontId="1" fillId="0" borderId="0" xfId="0" applyFont="1" applyAlignment="1">
      <alignment horizontal="right" indent="1"/>
    </xf>
    <xf numFmtId="0" fontId="7" fillId="0" borderId="0" xfId="0" applyFont="1" applyAlignment="1">
      <alignment horizontal="right"/>
    </xf>
    <xf numFmtId="0" fontId="7" fillId="0" borderId="0" xfId="0" applyFont="1"/>
    <xf numFmtId="0" fontId="7" fillId="0" borderId="1" xfId="0" applyFont="1" applyBorder="1" applyProtection="1">
      <protection locked="0"/>
    </xf>
    <xf numFmtId="0" fontId="0" fillId="0" borderId="1" xfId="0" applyBorder="1"/>
    <xf numFmtId="0" fontId="0" fillId="0" borderId="2" xfId="0" applyBorder="1" applyAlignment="1">
      <alignment horizontal="right" indent="1"/>
    </xf>
    <xf numFmtId="0" fontId="0" fillId="0" borderId="3" xfId="0" applyBorder="1" applyAlignment="1">
      <alignment horizontal="right" indent="1"/>
    </xf>
    <xf numFmtId="0" fontId="0" fillId="0" borderId="4" xfId="0" applyBorder="1" applyAlignment="1">
      <alignment horizontal="right" indent="1"/>
    </xf>
    <xf numFmtId="0" fontId="0" fillId="0" borderId="1" xfId="0" applyBorder="1" applyAlignment="1">
      <alignment horizontal="right" indent="1"/>
    </xf>
    <xf numFmtId="0" fontId="0" fillId="0" borderId="2" xfId="0" applyBorder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10" fillId="0" borderId="0" xfId="0" applyFont="1"/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164" fontId="1" fillId="0" borderId="0" xfId="0" applyNumberFormat="1" applyFont="1"/>
    <xf numFmtId="0" fontId="5" fillId="0" borderId="0" xfId="0" applyFont="1" applyAlignment="1">
      <alignment horizontal="right"/>
    </xf>
    <xf numFmtId="0" fontId="12" fillId="0" borderId="0" xfId="0" applyFont="1"/>
    <xf numFmtId="0" fontId="9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0" xfId="0" applyFont="1"/>
    <xf numFmtId="0" fontId="5" fillId="0" borderId="0" xfId="0" applyFont="1"/>
    <xf numFmtId="0" fontId="3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right"/>
    </xf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left"/>
    </xf>
    <xf numFmtId="0" fontId="16" fillId="0" borderId="0" xfId="0" applyFont="1" applyAlignment="1">
      <alignment horizontal="right" indent="1"/>
    </xf>
    <xf numFmtId="0" fontId="4" fillId="0" borderId="0" xfId="0" applyFont="1" applyAlignment="1">
      <alignment horizontal="left" indent="1"/>
    </xf>
    <xf numFmtId="0" fontId="22" fillId="0" borderId="0" xfId="0" applyFont="1"/>
    <xf numFmtId="0" fontId="23" fillId="0" borderId="0" xfId="0" applyFont="1"/>
    <xf numFmtId="0" fontId="24" fillId="0" borderId="0" xfId="0" applyFont="1"/>
    <xf numFmtId="0" fontId="20" fillId="0" borderId="0" xfId="0" applyFont="1"/>
    <xf numFmtId="0" fontId="25" fillId="0" borderId="0" xfId="0" applyFont="1"/>
    <xf numFmtId="0" fontId="26" fillId="0" borderId="0" xfId="0" applyFont="1"/>
    <xf numFmtId="1" fontId="25" fillId="0" borderId="0" xfId="0" applyNumberFormat="1" applyFont="1"/>
    <xf numFmtId="1" fontId="27" fillId="0" borderId="0" xfId="0" applyNumberFormat="1" applyFont="1"/>
    <xf numFmtId="0" fontId="27" fillId="0" borderId="0" xfId="0" applyFont="1"/>
    <xf numFmtId="0" fontId="25" fillId="0" borderId="0" xfId="0" applyFont="1" applyAlignment="1">
      <alignment horizontal="left"/>
    </xf>
    <xf numFmtId="1" fontId="25" fillId="0" borderId="0" xfId="0" applyNumberFormat="1" applyFont="1" applyAlignment="1">
      <alignment horizontal="left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top" wrapText="1"/>
    </xf>
    <xf numFmtId="0" fontId="7" fillId="0" borderId="4" xfId="0" applyFont="1" applyBorder="1" applyProtection="1">
      <protection locked="0"/>
    </xf>
    <xf numFmtId="22" fontId="0" fillId="0" borderId="0" xfId="0" applyNumberFormat="1"/>
    <xf numFmtId="0" fontId="10" fillId="0" borderId="0" xfId="0" applyFont="1" applyAlignment="1">
      <alignment horizontal="left"/>
    </xf>
    <xf numFmtId="0" fontId="15" fillId="0" borderId="0" xfId="0" applyFont="1" applyAlignment="1">
      <alignment horizontal="left" vertical="center"/>
    </xf>
    <xf numFmtId="0" fontId="0" fillId="0" borderId="1" xfId="0" applyBorder="1" applyAlignment="1">
      <alignment horizontal="right"/>
    </xf>
    <xf numFmtId="0" fontId="28" fillId="0" borderId="0" xfId="0" applyFont="1" applyAlignment="1">
      <alignment horizontal="right"/>
    </xf>
    <xf numFmtId="164" fontId="0" fillId="0" borderId="0" xfId="0" applyNumberFormat="1" applyAlignment="1">
      <alignment horizontal="left"/>
    </xf>
    <xf numFmtId="0" fontId="23" fillId="0" borderId="0" xfId="0" applyFont="1" applyAlignment="1">
      <alignment horizontal="center"/>
    </xf>
    <xf numFmtId="0" fontId="29" fillId="0" borderId="0" xfId="0" applyFont="1"/>
    <xf numFmtId="0" fontId="30" fillId="0" borderId="0" xfId="0" applyFont="1" applyAlignment="1">
      <alignment horizontal="left"/>
    </xf>
    <xf numFmtId="0" fontId="32" fillId="0" borderId="0" xfId="1" applyFont="1"/>
    <xf numFmtId="0" fontId="28" fillId="0" borderId="5" xfId="0" applyFont="1" applyBorder="1" applyProtection="1">
      <protection locked="0"/>
    </xf>
    <xf numFmtId="0" fontId="28" fillId="0" borderId="6" xfId="0" applyFont="1" applyBorder="1" applyProtection="1">
      <protection locked="0"/>
    </xf>
    <xf numFmtId="0" fontId="28" fillId="0" borderId="7" xfId="0" applyFont="1" applyBorder="1" applyProtection="1">
      <protection locked="0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RESULTAT!$A$6:$A$10</c:f>
              <c:strCache>
                <c:ptCount val="5"/>
                <c:pt idx="0">
                  <c:v>Träning/Rörelse</c:v>
                </c:pt>
                <c:pt idx="1">
                  <c:v>Reflektion/Relation</c:v>
                </c:pt>
                <c:pt idx="2">
                  <c:v>Andlig/Själslig input</c:v>
                </c:pt>
                <c:pt idx="3">
                  <c:v>Mat</c:v>
                </c:pt>
                <c:pt idx="4">
                  <c:v>Sömn</c:v>
                </c:pt>
              </c:strCache>
            </c:strRef>
          </c:cat>
          <c:val>
            <c:numRef>
              <c:f>RESULTAT!$B$6:$B$10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B9-4996-ACA3-6E313A3934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91948552"/>
        <c:axId val="391952488"/>
      </c:barChart>
      <c:catAx>
        <c:axId val="3919485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91952488"/>
        <c:crosses val="autoZero"/>
        <c:auto val="1"/>
        <c:lblAlgn val="ctr"/>
        <c:lblOffset val="100"/>
        <c:noMultiLvlLbl val="0"/>
      </c:catAx>
      <c:valAx>
        <c:axId val="39195248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919485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16" fmlaLink="_!$F$7" fmlaRange="'-'!$B$4:$B$6" sel="1" val="0"/>
</file>

<file path=xl/ctrlProps/ctrlProp10.xml><?xml version="1.0" encoding="utf-8"?>
<formControlPr xmlns="http://schemas.microsoft.com/office/spreadsheetml/2009/9/main" objectType="Drop" dropLines="6" dropStyle="combo" dx="16" fmlaLink="_!$F$20" fmlaRange="'-'!$L$4:$L$9" sel="1" val="0"/>
</file>

<file path=xl/ctrlProps/ctrlProp11.xml><?xml version="1.0" encoding="utf-8"?>
<formControlPr xmlns="http://schemas.microsoft.com/office/spreadsheetml/2009/9/main" objectType="Drop" dropLines="6" dropStyle="combo" dx="16" fmlaLink="_!$F$21" fmlaRange="'-'!$M$4:$M$9" sel="1" val="0"/>
</file>

<file path=xl/ctrlProps/ctrlProp12.xml><?xml version="1.0" encoding="utf-8"?>
<formControlPr xmlns="http://schemas.microsoft.com/office/spreadsheetml/2009/9/main" objectType="Drop" dropLines="6" dropStyle="combo" dx="16" fmlaLink="_!$F$22" fmlaRange="'-'!$N$4:$N$9" sel="1" val="0"/>
</file>

<file path=xl/ctrlProps/ctrlProp13.xml><?xml version="1.0" encoding="utf-8"?>
<formControlPr xmlns="http://schemas.microsoft.com/office/spreadsheetml/2009/9/main" objectType="Drop" dropLines="6" dropStyle="combo" dx="16" fmlaLink="_!$F$23" fmlaRange="'-'!$O$4:$O$9" sel="1" val="0"/>
</file>

<file path=xl/ctrlProps/ctrlProp14.xml><?xml version="1.0" encoding="utf-8"?>
<formControlPr xmlns="http://schemas.microsoft.com/office/spreadsheetml/2009/9/main" objectType="Drop" dropLines="6" dropStyle="combo" dx="16" fmlaLink="_!$F$24" fmlaRange="'-'!$P$4:$P$9" sel="1" val="0"/>
</file>

<file path=xl/ctrlProps/ctrlProp15.xml><?xml version="1.0" encoding="utf-8"?>
<formControlPr xmlns="http://schemas.microsoft.com/office/spreadsheetml/2009/9/main" objectType="Drop" dropLines="6" dropStyle="combo" dx="16" fmlaLink="_!$F$27" fmlaRange="'-'!$R$4:$R$9" sel="1" val="0"/>
</file>

<file path=xl/ctrlProps/ctrlProp16.xml><?xml version="1.0" encoding="utf-8"?>
<formControlPr xmlns="http://schemas.microsoft.com/office/spreadsheetml/2009/9/main" objectType="Drop" dropLines="6" dropStyle="combo" dx="16" fmlaLink="_!$F$28" fmlaRange="'-'!$S$4:$S$9" sel="1" val="0"/>
</file>

<file path=xl/ctrlProps/ctrlProp17.xml><?xml version="1.0" encoding="utf-8"?>
<formControlPr xmlns="http://schemas.microsoft.com/office/spreadsheetml/2009/9/main" objectType="Drop" dropLines="6" dropStyle="combo" dx="16" fmlaLink="_!$F$29" fmlaRange="'-'!$T$4:$T$9" sel="1" val="0"/>
</file>

<file path=xl/ctrlProps/ctrlProp18.xml><?xml version="1.0" encoding="utf-8"?>
<formControlPr xmlns="http://schemas.microsoft.com/office/spreadsheetml/2009/9/main" objectType="Drop" dropLines="6" dropStyle="combo" dx="16" fmlaLink="_!$F$30" fmlaRange="'-'!$U$4:$U$9" sel="1" val="0"/>
</file>

<file path=xl/ctrlProps/ctrlProp19.xml><?xml version="1.0" encoding="utf-8"?>
<formControlPr xmlns="http://schemas.microsoft.com/office/spreadsheetml/2009/9/main" objectType="Drop" dropLines="6" dropStyle="combo" dx="16" fmlaLink="_!$F$31" fmlaRange="'-'!$V$4:$V$9" sel="1" val="0"/>
</file>

<file path=xl/ctrlProps/ctrlProp2.xml><?xml version="1.0" encoding="utf-8"?>
<formControlPr xmlns="http://schemas.microsoft.com/office/spreadsheetml/2009/9/main" objectType="Drop" dropLines="6" dropStyle="combo" dx="16" fmlaLink="_!$F$10" fmlaRange="'-'!$C$4:$C$9" sel="1" val="0"/>
</file>

<file path=xl/ctrlProps/ctrlProp20.xml><?xml version="1.0" encoding="utf-8"?>
<formControlPr xmlns="http://schemas.microsoft.com/office/spreadsheetml/2009/9/main" objectType="Drop" dropLines="6" dropStyle="combo" dx="16" fmlaLink="_!$F$34" fmlaRange="'-'!$X$4:$X$9" sel="1" val="0"/>
</file>

<file path=xl/ctrlProps/ctrlProp21.xml><?xml version="1.0" encoding="utf-8"?>
<formControlPr xmlns="http://schemas.microsoft.com/office/spreadsheetml/2009/9/main" objectType="Drop" dropLines="6" dropStyle="combo" dx="16" fmlaLink="_!$F$35" fmlaRange="'-'!$Y$4:$Y$9" sel="1" val="0"/>
</file>

<file path=xl/ctrlProps/ctrlProp22.xml><?xml version="1.0" encoding="utf-8"?>
<formControlPr xmlns="http://schemas.microsoft.com/office/spreadsheetml/2009/9/main" objectType="Drop" dropLines="6" dropStyle="combo" dx="16" fmlaLink="_!$F$36" fmlaRange="'-'!$Z$4:$Z$9" sel="1" val="0"/>
</file>

<file path=xl/ctrlProps/ctrlProp23.xml><?xml version="1.0" encoding="utf-8"?>
<formControlPr xmlns="http://schemas.microsoft.com/office/spreadsheetml/2009/9/main" objectType="Drop" dropLines="6" dropStyle="combo" dx="16" fmlaLink="_!$F$37" fmlaRange="'-'!$AA$4:$AA$9" sel="1" val="0"/>
</file>

<file path=xl/ctrlProps/ctrlProp24.xml><?xml version="1.0" encoding="utf-8"?>
<formControlPr xmlns="http://schemas.microsoft.com/office/spreadsheetml/2009/9/main" objectType="Drop" dropLines="6" dropStyle="combo" dx="16" fmlaLink="_!$F$38" fmlaRange="'-'!$AB$4:$AB$9" sel="1" val="0"/>
</file>

<file path=xl/ctrlProps/ctrlProp25.xml><?xml version="1.0" encoding="utf-8"?>
<formControlPr xmlns="http://schemas.microsoft.com/office/spreadsheetml/2009/9/main" objectType="Drop" dropLines="6" dropStyle="combo" dx="16" fmlaLink="_!$F$39" fmlaRange="'-'!$AC$4:$AC$9" sel="1" val="0"/>
</file>

<file path=xl/ctrlProps/ctrlProp26.xml><?xml version="1.0" encoding="utf-8"?>
<formControlPr xmlns="http://schemas.microsoft.com/office/spreadsheetml/2009/9/main" objectType="Drop" dropLines="6" dropStyle="combo" dx="16" fmlaLink="_!$F$40" fmlaRange="'-'!$AD$4:$AD$9" sel="1" val="0"/>
</file>

<file path=xl/ctrlProps/ctrlProp27.xml><?xml version="1.0" encoding="utf-8"?>
<formControlPr xmlns="http://schemas.microsoft.com/office/spreadsheetml/2009/9/main" objectType="Drop" dropLines="6" dropStyle="combo" dx="16" fmlaLink="_!$F$41" fmlaRange="'-'!$AE$4:$AE$9" sel="1" val="0"/>
</file>

<file path=xl/ctrlProps/ctrlProp28.xml><?xml version="1.0" encoding="utf-8"?>
<formControlPr xmlns="http://schemas.microsoft.com/office/spreadsheetml/2009/9/main" objectType="Drop" dropLines="6" dropStyle="combo" dx="16" fmlaLink="_!$F$42" fmlaRange="'-'!$AF$4:$AF$9" sel="1" val="0"/>
</file>

<file path=xl/ctrlProps/ctrlProp29.xml><?xml version="1.0" encoding="utf-8"?>
<formControlPr xmlns="http://schemas.microsoft.com/office/spreadsheetml/2009/9/main" objectType="Drop" dropLines="6" dropStyle="combo" dx="16" fmlaLink="_!$F$43" fmlaRange="'-'!$AG$4:$AG$9" sel="1" val="0"/>
</file>

<file path=xl/ctrlProps/ctrlProp3.xml><?xml version="1.0" encoding="utf-8"?>
<formControlPr xmlns="http://schemas.microsoft.com/office/spreadsheetml/2009/9/main" objectType="Drop" dropLines="6" dropStyle="combo" dx="16" fmlaLink="_!$F$11" fmlaRange="'-'!$D$4:$D$9" sel="1" val="0"/>
</file>

<file path=xl/ctrlProps/ctrlProp30.xml><?xml version="1.0" encoding="utf-8"?>
<formControlPr xmlns="http://schemas.microsoft.com/office/spreadsheetml/2009/9/main" objectType="Drop" dropLines="6" dropStyle="combo" dx="16" fmlaLink="_!$F$44" fmlaRange="'-'!$AH$4:$AH$9" sel="1" val="0"/>
</file>

<file path=xl/ctrlProps/ctrlProp31.xml><?xml version="1.0" encoding="utf-8"?>
<formControlPr xmlns="http://schemas.microsoft.com/office/spreadsheetml/2009/9/main" objectType="Drop" dropLines="6" dropStyle="combo" dx="16" fmlaLink="_!$F$45" fmlaRange="'-'!$AI$4:$AI$9" sel="1" val="0"/>
</file>

<file path=xl/ctrlProps/ctrlProp32.xml><?xml version="1.0" encoding="utf-8"?>
<formControlPr xmlns="http://schemas.microsoft.com/office/spreadsheetml/2009/9/main" objectType="Drop" dropLines="6" dropStyle="combo" dx="16" fmlaLink="_!$F$48" fmlaRange="'-'!$AK$4:$AK$9" sel="1" val="0"/>
</file>

<file path=xl/ctrlProps/ctrlProp33.xml><?xml version="1.0" encoding="utf-8"?>
<formControlPr xmlns="http://schemas.microsoft.com/office/spreadsheetml/2009/9/main" objectType="Drop" dropLines="6" dropStyle="combo" dx="16" fmlaLink="_!$F$49" fmlaRange="'-'!$AL$4:$AL$9" sel="1" val="0"/>
</file>

<file path=xl/ctrlProps/ctrlProp34.xml><?xml version="1.0" encoding="utf-8"?>
<formControlPr xmlns="http://schemas.microsoft.com/office/spreadsheetml/2009/9/main" objectType="Drop" dropLines="6" dropStyle="combo" dx="16" fmlaLink="_!$F$50" fmlaRange="'-'!$AM$4:$AM$8" sel="1" val="0"/>
</file>

<file path=xl/ctrlProps/ctrlProp4.xml><?xml version="1.0" encoding="utf-8"?>
<formControlPr xmlns="http://schemas.microsoft.com/office/spreadsheetml/2009/9/main" objectType="Drop" dropLines="6" dropStyle="combo" dx="16" fmlaLink="_!$F$12" fmlaRange="'-'!$E$4:$E$9" sel="1" val="0"/>
</file>

<file path=xl/ctrlProps/ctrlProp5.xml><?xml version="1.0" encoding="utf-8"?>
<formControlPr xmlns="http://schemas.microsoft.com/office/spreadsheetml/2009/9/main" objectType="Drop" dropLines="6" dropStyle="combo" dx="16" fmlaLink="_!$F$13" fmlaRange="'-'!$F$4:$F$9" sel="1" val="0"/>
</file>

<file path=xl/ctrlProps/ctrlProp6.xml><?xml version="1.0" encoding="utf-8"?>
<formControlPr xmlns="http://schemas.microsoft.com/office/spreadsheetml/2009/9/main" objectType="Drop" dropLines="6" dropStyle="combo" dx="16" fmlaLink="_!$F$14" fmlaRange="'-'!$G$4:$G$9" sel="1" val="0"/>
</file>

<file path=xl/ctrlProps/ctrlProp7.xml><?xml version="1.0" encoding="utf-8"?>
<formControlPr xmlns="http://schemas.microsoft.com/office/spreadsheetml/2009/9/main" objectType="Drop" dropLines="6" dropStyle="combo" dx="16" fmlaLink="_!$F$15" fmlaRange="'-'!$H$4:$H$9" sel="1" val="0"/>
</file>

<file path=xl/ctrlProps/ctrlProp8.xml><?xml version="1.0" encoding="utf-8"?>
<formControlPr xmlns="http://schemas.microsoft.com/office/spreadsheetml/2009/9/main" objectType="Drop" dropLines="6" dropStyle="combo" dx="16" fmlaLink="_!$F$16" fmlaRange="'-'!$I$4:$I$9" sel="1" val="0"/>
</file>

<file path=xl/ctrlProps/ctrlProp9.xml><?xml version="1.0" encoding="utf-8"?>
<formControlPr xmlns="http://schemas.microsoft.com/office/spreadsheetml/2009/9/main" objectType="Drop" dropLines="6" dropStyle="combo" dx="16" fmlaLink="_!$F$19" fmlaRange="'-'!$K$4:$K$9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FR&#197;GOR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RESULTAT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hyperlink" Target="#FR&#197;GOR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1543050</xdr:colOff>
      <xdr:row>30</xdr:row>
      <xdr:rowOff>171450</xdr:rowOff>
    </xdr:from>
    <xdr:to>
      <xdr:col>3</xdr:col>
      <xdr:colOff>1266825</xdr:colOff>
      <xdr:row>31</xdr:row>
      <xdr:rowOff>228600</xdr:rowOff>
    </xdr:to>
    <xdr:sp macro="" textlink="">
      <xdr:nvSpPr>
        <xdr:cNvPr id="3" name="textrut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543050" y="4010025"/>
          <a:ext cx="2095500" cy="295275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sv-SE" sz="1100" b="1">
              <a:solidFill>
                <a:srgbClr val="0070C0"/>
              </a:solidFill>
            </a:rPr>
            <a:t>TILL FRÅGORNA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57150</xdr:rowOff>
        </xdr:from>
        <xdr:to>
          <xdr:col>6</xdr:col>
          <xdr:colOff>333375</xdr:colOff>
          <xdr:row>5</xdr:row>
          <xdr:rowOff>276225</xdr:rowOff>
        </xdr:to>
        <xdr:sp macro="" textlink="">
          <xdr:nvSpPr>
            <xdr:cNvPr id="5121" name="Drop Dow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57150</xdr:rowOff>
        </xdr:from>
        <xdr:to>
          <xdr:col>6</xdr:col>
          <xdr:colOff>333375</xdr:colOff>
          <xdr:row>9</xdr:row>
          <xdr:rowOff>276225</xdr:rowOff>
        </xdr:to>
        <xdr:sp macro="" textlink="">
          <xdr:nvSpPr>
            <xdr:cNvPr id="5123" name="Drop Down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10</xdr:row>
          <xdr:rowOff>57150</xdr:rowOff>
        </xdr:from>
        <xdr:to>
          <xdr:col>6</xdr:col>
          <xdr:colOff>333375</xdr:colOff>
          <xdr:row>10</xdr:row>
          <xdr:rowOff>276225</xdr:rowOff>
        </xdr:to>
        <xdr:sp macro="" textlink="">
          <xdr:nvSpPr>
            <xdr:cNvPr id="5124" name="Drop Down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</xdr:row>
          <xdr:rowOff>57150</xdr:rowOff>
        </xdr:from>
        <xdr:to>
          <xdr:col>6</xdr:col>
          <xdr:colOff>333375</xdr:colOff>
          <xdr:row>11</xdr:row>
          <xdr:rowOff>276225</xdr:rowOff>
        </xdr:to>
        <xdr:sp macro="" textlink="">
          <xdr:nvSpPr>
            <xdr:cNvPr id="5125" name="Drop Down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12</xdr:row>
          <xdr:rowOff>57150</xdr:rowOff>
        </xdr:from>
        <xdr:to>
          <xdr:col>6</xdr:col>
          <xdr:colOff>333375</xdr:colOff>
          <xdr:row>12</xdr:row>
          <xdr:rowOff>276225</xdr:rowOff>
        </xdr:to>
        <xdr:sp macro="" textlink="">
          <xdr:nvSpPr>
            <xdr:cNvPr id="5126" name="Drop Down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57150</xdr:rowOff>
        </xdr:from>
        <xdr:to>
          <xdr:col>6</xdr:col>
          <xdr:colOff>333375</xdr:colOff>
          <xdr:row>13</xdr:row>
          <xdr:rowOff>276225</xdr:rowOff>
        </xdr:to>
        <xdr:sp macro="" textlink="">
          <xdr:nvSpPr>
            <xdr:cNvPr id="5127" name="Drop Down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1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</xdr:row>
          <xdr:rowOff>57150</xdr:rowOff>
        </xdr:from>
        <xdr:to>
          <xdr:col>6</xdr:col>
          <xdr:colOff>333375</xdr:colOff>
          <xdr:row>14</xdr:row>
          <xdr:rowOff>276225</xdr:rowOff>
        </xdr:to>
        <xdr:sp macro="" textlink="">
          <xdr:nvSpPr>
            <xdr:cNvPr id="5128" name="Drop Down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1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</xdr:row>
          <xdr:rowOff>57150</xdr:rowOff>
        </xdr:from>
        <xdr:to>
          <xdr:col>6</xdr:col>
          <xdr:colOff>333375</xdr:colOff>
          <xdr:row>15</xdr:row>
          <xdr:rowOff>276225</xdr:rowOff>
        </xdr:to>
        <xdr:sp macro="" textlink="">
          <xdr:nvSpPr>
            <xdr:cNvPr id="5129" name="Drop Down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1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</xdr:row>
          <xdr:rowOff>57150</xdr:rowOff>
        </xdr:from>
        <xdr:to>
          <xdr:col>6</xdr:col>
          <xdr:colOff>333375</xdr:colOff>
          <xdr:row>16</xdr:row>
          <xdr:rowOff>276225</xdr:rowOff>
        </xdr:to>
        <xdr:sp macro="" textlink="">
          <xdr:nvSpPr>
            <xdr:cNvPr id="5130" name="Drop Down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1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57150</xdr:rowOff>
        </xdr:from>
        <xdr:to>
          <xdr:col>6</xdr:col>
          <xdr:colOff>333375</xdr:colOff>
          <xdr:row>17</xdr:row>
          <xdr:rowOff>276225</xdr:rowOff>
        </xdr:to>
        <xdr:sp macro="" textlink="">
          <xdr:nvSpPr>
            <xdr:cNvPr id="5131" name="Drop Down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1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</xdr:row>
          <xdr:rowOff>57150</xdr:rowOff>
        </xdr:from>
        <xdr:to>
          <xdr:col>6</xdr:col>
          <xdr:colOff>333375</xdr:colOff>
          <xdr:row>18</xdr:row>
          <xdr:rowOff>276225</xdr:rowOff>
        </xdr:to>
        <xdr:sp macro="" textlink="">
          <xdr:nvSpPr>
            <xdr:cNvPr id="5132" name="Drop Down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1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</xdr:row>
          <xdr:rowOff>57150</xdr:rowOff>
        </xdr:from>
        <xdr:to>
          <xdr:col>6</xdr:col>
          <xdr:colOff>333375</xdr:colOff>
          <xdr:row>19</xdr:row>
          <xdr:rowOff>276225</xdr:rowOff>
        </xdr:to>
        <xdr:sp macro="" textlink="">
          <xdr:nvSpPr>
            <xdr:cNvPr id="5133" name="Drop Down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1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</xdr:row>
          <xdr:rowOff>57150</xdr:rowOff>
        </xdr:from>
        <xdr:to>
          <xdr:col>6</xdr:col>
          <xdr:colOff>333375</xdr:colOff>
          <xdr:row>20</xdr:row>
          <xdr:rowOff>276225</xdr:rowOff>
        </xdr:to>
        <xdr:sp macro="" textlink="">
          <xdr:nvSpPr>
            <xdr:cNvPr id="5134" name="Drop Down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1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57150</xdr:rowOff>
        </xdr:from>
        <xdr:to>
          <xdr:col>6</xdr:col>
          <xdr:colOff>333375</xdr:colOff>
          <xdr:row>21</xdr:row>
          <xdr:rowOff>276225</xdr:rowOff>
        </xdr:to>
        <xdr:sp macro="" textlink="">
          <xdr:nvSpPr>
            <xdr:cNvPr id="5135" name="Drop Down 15" hidden="1">
              <a:extLst>
                <a:ext uri="{63B3BB69-23CF-44E3-9099-C40C66FF867C}">
                  <a14:compatExt spid="_x0000_s5135"/>
                </a:ext>
                <a:ext uri="{FF2B5EF4-FFF2-40B4-BE49-F238E27FC236}">
                  <a16:creationId xmlns:a16="http://schemas.microsoft.com/office/drawing/2014/main" id="{00000000-0008-0000-0100-00000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</xdr:row>
          <xdr:rowOff>57150</xdr:rowOff>
        </xdr:from>
        <xdr:to>
          <xdr:col>6</xdr:col>
          <xdr:colOff>333375</xdr:colOff>
          <xdr:row>22</xdr:row>
          <xdr:rowOff>276225</xdr:rowOff>
        </xdr:to>
        <xdr:sp macro="" textlink="">
          <xdr:nvSpPr>
            <xdr:cNvPr id="5136" name="Drop Down 16" hidden="1">
              <a:extLst>
                <a:ext uri="{63B3BB69-23CF-44E3-9099-C40C66FF867C}">
                  <a14:compatExt spid="_x0000_s5136"/>
                </a:ext>
                <a:ext uri="{FF2B5EF4-FFF2-40B4-BE49-F238E27FC236}">
                  <a16:creationId xmlns:a16="http://schemas.microsoft.com/office/drawing/2014/main" id="{00000000-0008-0000-0100-00001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57150</xdr:rowOff>
        </xdr:from>
        <xdr:to>
          <xdr:col>6</xdr:col>
          <xdr:colOff>333375</xdr:colOff>
          <xdr:row>23</xdr:row>
          <xdr:rowOff>276225</xdr:rowOff>
        </xdr:to>
        <xdr:sp macro="" textlink="">
          <xdr:nvSpPr>
            <xdr:cNvPr id="5137" name="Drop Down 17" hidden="1">
              <a:extLst>
                <a:ext uri="{63B3BB69-23CF-44E3-9099-C40C66FF867C}">
                  <a14:compatExt spid="_x0000_s5137"/>
                </a:ext>
                <a:ext uri="{FF2B5EF4-FFF2-40B4-BE49-F238E27FC236}">
                  <a16:creationId xmlns:a16="http://schemas.microsoft.com/office/drawing/2014/main" id="{00000000-0008-0000-0100-00001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</xdr:row>
          <xdr:rowOff>57150</xdr:rowOff>
        </xdr:from>
        <xdr:to>
          <xdr:col>6</xdr:col>
          <xdr:colOff>333375</xdr:colOff>
          <xdr:row>24</xdr:row>
          <xdr:rowOff>276225</xdr:rowOff>
        </xdr:to>
        <xdr:sp macro="" textlink="">
          <xdr:nvSpPr>
            <xdr:cNvPr id="5138" name="Drop Down 18" hidden="1">
              <a:extLst>
                <a:ext uri="{63B3BB69-23CF-44E3-9099-C40C66FF867C}">
                  <a14:compatExt spid="_x0000_s5138"/>
                </a:ext>
                <a:ext uri="{FF2B5EF4-FFF2-40B4-BE49-F238E27FC236}">
                  <a16:creationId xmlns:a16="http://schemas.microsoft.com/office/drawing/2014/main" id="{00000000-0008-0000-0100-00001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25</xdr:row>
          <xdr:rowOff>57150</xdr:rowOff>
        </xdr:from>
        <xdr:to>
          <xdr:col>6</xdr:col>
          <xdr:colOff>333375</xdr:colOff>
          <xdr:row>25</xdr:row>
          <xdr:rowOff>276225</xdr:rowOff>
        </xdr:to>
        <xdr:sp macro="" textlink="">
          <xdr:nvSpPr>
            <xdr:cNvPr id="5139" name="Drop Down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1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</xdr:row>
          <xdr:rowOff>57150</xdr:rowOff>
        </xdr:from>
        <xdr:to>
          <xdr:col>6</xdr:col>
          <xdr:colOff>333375</xdr:colOff>
          <xdr:row>26</xdr:row>
          <xdr:rowOff>276225</xdr:rowOff>
        </xdr:to>
        <xdr:sp macro="" textlink="">
          <xdr:nvSpPr>
            <xdr:cNvPr id="5140" name="Drop Down 20" hidden="1">
              <a:extLst>
                <a:ext uri="{63B3BB69-23CF-44E3-9099-C40C66FF867C}">
                  <a14:compatExt spid="_x0000_s5140"/>
                </a:ext>
                <a:ext uri="{FF2B5EF4-FFF2-40B4-BE49-F238E27FC236}">
                  <a16:creationId xmlns:a16="http://schemas.microsoft.com/office/drawing/2014/main" id="{00000000-0008-0000-0100-00001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57150</xdr:rowOff>
        </xdr:from>
        <xdr:to>
          <xdr:col>6</xdr:col>
          <xdr:colOff>333375</xdr:colOff>
          <xdr:row>27</xdr:row>
          <xdr:rowOff>276225</xdr:rowOff>
        </xdr:to>
        <xdr:sp macro="" textlink="">
          <xdr:nvSpPr>
            <xdr:cNvPr id="5141" name="Drop Down 21" hidden="1">
              <a:extLst>
                <a:ext uri="{63B3BB69-23CF-44E3-9099-C40C66FF867C}">
                  <a14:compatExt spid="_x0000_s5141"/>
                </a:ext>
                <a:ext uri="{FF2B5EF4-FFF2-40B4-BE49-F238E27FC236}">
                  <a16:creationId xmlns:a16="http://schemas.microsoft.com/office/drawing/2014/main" id="{00000000-0008-0000-0100-00001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57150</xdr:rowOff>
        </xdr:from>
        <xdr:to>
          <xdr:col>6</xdr:col>
          <xdr:colOff>333375</xdr:colOff>
          <xdr:row>28</xdr:row>
          <xdr:rowOff>276225</xdr:rowOff>
        </xdr:to>
        <xdr:sp macro="" textlink="">
          <xdr:nvSpPr>
            <xdr:cNvPr id="5142" name="Drop Down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1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29</xdr:row>
          <xdr:rowOff>57150</xdr:rowOff>
        </xdr:from>
        <xdr:to>
          <xdr:col>6</xdr:col>
          <xdr:colOff>333375</xdr:colOff>
          <xdr:row>29</xdr:row>
          <xdr:rowOff>276225</xdr:rowOff>
        </xdr:to>
        <xdr:sp macro="" textlink="">
          <xdr:nvSpPr>
            <xdr:cNvPr id="5143" name="Drop Down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1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</xdr:row>
          <xdr:rowOff>57150</xdr:rowOff>
        </xdr:from>
        <xdr:to>
          <xdr:col>6</xdr:col>
          <xdr:colOff>333375</xdr:colOff>
          <xdr:row>30</xdr:row>
          <xdr:rowOff>276225</xdr:rowOff>
        </xdr:to>
        <xdr:sp macro="" textlink="">
          <xdr:nvSpPr>
            <xdr:cNvPr id="5144" name="Drop Down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1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31</xdr:row>
          <xdr:rowOff>57150</xdr:rowOff>
        </xdr:from>
        <xdr:to>
          <xdr:col>6</xdr:col>
          <xdr:colOff>333375</xdr:colOff>
          <xdr:row>31</xdr:row>
          <xdr:rowOff>276225</xdr:rowOff>
        </xdr:to>
        <xdr:sp macro="" textlink="">
          <xdr:nvSpPr>
            <xdr:cNvPr id="5145" name="Drop Down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1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32</xdr:row>
          <xdr:rowOff>57150</xdr:rowOff>
        </xdr:from>
        <xdr:to>
          <xdr:col>6</xdr:col>
          <xdr:colOff>333375</xdr:colOff>
          <xdr:row>32</xdr:row>
          <xdr:rowOff>276225</xdr:rowOff>
        </xdr:to>
        <xdr:sp macro="" textlink="">
          <xdr:nvSpPr>
            <xdr:cNvPr id="5146" name="Drop Down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1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33</xdr:row>
          <xdr:rowOff>57150</xdr:rowOff>
        </xdr:from>
        <xdr:to>
          <xdr:col>6</xdr:col>
          <xdr:colOff>333375</xdr:colOff>
          <xdr:row>33</xdr:row>
          <xdr:rowOff>276225</xdr:rowOff>
        </xdr:to>
        <xdr:sp macro="" textlink="">
          <xdr:nvSpPr>
            <xdr:cNvPr id="5147" name="Drop Down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1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34</xdr:row>
          <xdr:rowOff>57150</xdr:rowOff>
        </xdr:from>
        <xdr:to>
          <xdr:col>6</xdr:col>
          <xdr:colOff>333375</xdr:colOff>
          <xdr:row>34</xdr:row>
          <xdr:rowOff>276225</xdr:rowOff>
        </xdr:to>
        <xdr:sp macro="" textlink="">
          <xdr:nvSpPr>
            <xdr:cNvPr id="5148" name="Drop Down 28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1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35</xdr:row>
          <xdr:rowOff>57150</xdr:rowOff>
        </xdr:from>
        <xdr:to>
          <xdr:col>6</xdr:col>
          <xdr:colOff>333375</xdr:colOff>
          <xdr:row>35</xdr:row>
          <xdr:rowOff>276225</xdr:rowOff>
        </xdr:to>
        <xdr:sp macro="" textlink="">
          <xdr:nvSpPr>
            <xdr:cNvPr id="5149" name="Drop Down 29" hidden="1">
              <a:extLst>
                <a:ext uri="{63B3BB69-23CF-44E3-9099-C40C66FF867C}">
                  <a14:compatExt spid="_x0000_s5149"/>
                </a:ext>
                <a:ext uri="{FF2B5EF4-FFF2-40B4-BE49-F238E27FC236}">
                  <a16:creationId xmlns:a16="http://schemas.microsoft.com/office/drawing/2014/main" id="{00000000-0008-0000-0100-00001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36</xdr:row>
          <xdr:rowOff>57150</xdr:rowOff>
        </xdr:from>
        <xdr:to>
          <xdr:col>6</xdr:col>
          <xdr:colOff>333375</xdr:colOff>
          <xdr:row>36</xdr:row>
          <xdr:rowOff>276225</xdr:rowOff>
        </xdr:to>
        <xdr:sp macro="" textlink="">
          <xdr:nvSpPr>
            <xdr:cNvPr id="5150" name="Drop Down 30" hidden="1">
              <a:extLst>
                <a:ext uri="{63B3BB69-23CF-44E3-9099-C40C66FF867C}">
                  <a14:compatExt spid="_x0000_s5150"/>
                </a:ext>
                <a:ext uri="{FF2B5EF4-FFF2-40B4-BE49-F238E27FC236}">
                  <a16:creationId xmlns:a16="http://schemas.microsoft.com/office/drawing/2014/main" id="{00000000-0008-0000-0100-00001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37</xdr:row>
          <xdr:rowOff>57150</xdr:rowOff>
        </xdr:from>
        <xdr:to>
          <xdr:col>6</xdr:col>
          <xdr:colOff>333375</xdr:colOff>
          <xdr:row>37</xdr:row>
          <xdr:rowOff>276225</xdr:rowOff>
        </xdr:to>
        <xdr:sp macro="" textlink="">
          <xdr:nvSpPr>
            <xdr:cNvPr id="5151" name="Drop Down 31" hidden="1">
              <a:extLst>
                <a:ext uri="{63B3BB69-23CF-44E3-9099-C40C66FF867C}">
                  <a14:compatExt spid="_x0000_s5151"/>
                </a:ext>
                <a:ext uri="{FF2B5EF4-FFF2-40B4-BE49-F238E27FC236}">
                  <a16:creationId xmlns:a16="http://schemas.microsoft.com/office/drawing/2014/main" id="{00000000-0008-0000-0100-00001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38</xdr:row>
          <xdr:rowOff>57150</xdr:rowOff>
        </xdr:from>
        <xdr:to>
          <xdr:col>6</xdr:col>
          <xdr:colOff>333375</xdr:colOff>
          <xdr:row>38</xdr:row>
          <xdr:rowOff>276225</xdr:rowOff>
        </xdr:to>
        <xdr:sp macro="" textlink="">
          <xdr:nvSpPr>
            <xdr:cNvPr id="5152" name="Drop Down 32" hidden="1">
              <a:extLst>
                <a:ext uri="{63B3BB69-23CF-44E3-9099-C40C66FF867C}">
                  <a14:compatExt spid="_x0000_s5152"/>
                </a:ext>
                <a:ext uri="{FF2B5EF4-FFF2-40B4-BE49-F238E27FC236}">
                  <a16:creationId xmlns:a16="http://schemas.microsoft.com/office/drawing/2014/main" id="{00000000-0008-0000-0100-00002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57150</xdr:rowOff>
        </xdr:from>
        <xdr:to>
          <xdr:col>6</xdr:col>
          <xdr:colOff>333375</xdr:colOff>
          <xdr:row>6</xdr:row>
          <xdr:rowOff>276225</xdr:rowOff>
        </xdr:to>
        <xdr:sp macro="" textlink="">
          <xdr:nvSpPr>
            <xdr:cNvPr id="5153" name="Drop Down 33" hidden="1">
              <a:extLst>
                <a:ext uri="{63B3BB69-23CF-44E3-9099-C40C66FF867C}">
                  <a14:compatExt spid="_x0000_s5153"/>
                </a:ext>
                <a:ext uri="{FF2B5EF4-FFF2-40B4-BE49-F238E27FC236}">
                  <a16:creationId xmlns:a16="http://schemas.microsoft.com/office/drawing/2014/main" id="{00000000-0008-0000-0100-00002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57150</xdr:rowOff>
        </xdr:from>
        <xdr:to>
          <xdr:col>6</xdr:col>
          <xdr:colOff>333375</xdr:colOff>
          <xdr:row>7</xdr:row>
          <xdr:rowOff>276225</xdr:rowOff>
        </xdr:to>
        <xdr:sp macro="" textlink="">
          <xdr:nvSpPr>
            <xdr:cNvPr id="5154" name="Drop Down 34" hidden="1">
              <a:extLst>
                <a:ext uri="{63B3BB69-23CF-44E3-9099-C40C66FF867C}">
                  <a14:compatExt spid="_x0000_s5154"/>
                </a:ext>
                <a:ext uri="{FF2B5EF4-FFF2-40B4-BE49-F238E27FC236}">
                  <a16:creationId xmlns:a16="http://schemas.microsoft.com/office/drawing/2014/main" id="{00000000-0008-0000-0100-00002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</xdr:row>
          <xdr:rowOff>57150</xdr:rowOff>
        </xdr:from>
        <xdr:to>
          <xdr:col>6</xdr:col>
          <xdr:colOff>333375</xdr:colOff>
          <xdr:row>8</xdr:row>
          <xdr:rowOff>276225</xdr:rowOff>
        </xdr:to>
        <xdr:sp macro="" textlink="">
          <xdr:nvSpPr>
            <xdr:cNvPr id="5155" name="Drop Down 35" hidden="1">
              <a:extLst>
                <a:ext uri="{63B3BB69-23CF-44E3-9099-C40C66FF867C}">
                  <a14:compatExt spid="_x0000_s5155"/>
                </a:ext>
                <a:ext uri="{FF2B5EF4-FFF2-40B4-BE49-F238E27FC236}">
                  <a16:creationId xmlns:a16="http://schemas.microsoft.com/office/drawing/2014/main" id="{00000000-0008-0000-0100-00002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2619375</xdr:colOff>
      <xdr:row>41</xdr:row>
      <xdr:rowOff>123826</xdr:rowOff>
    </xdr:from>
    <xdr:to>
      <xdr:col>0</xdr:col>
      <xdr:colOff>3657600</xdr:colOff>
      <xdr:row>42</xdr:row>
      <xdr:rowOff>85726</xdr:rowOff>
    </xdr:to>
    <xdr:sp macro="" textlink="">
      <xdr:nvSpPr>
        <xdr:cNvPr id="2" name="textrut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619375" y="11553826"/>
          <a:ext cx="1038225" cy="2476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sv-SE" sz="1100" b="1">
              <a:solidFill>
                <a:srgbClr val="0070C0"/>
              </a:solidFill>
            </a:rPr>
            <a:t>TILL RESULTAT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3333751</xdr:colOff>
      <xdr:row>2</xdr:row>
      <xdr:rowOff>9525</xdr:rowOff>
    </xdr:from>
    <xdr:to>
      <xdr:col>2</xdr:col>
      <xdr:colOff>5025751</xdr:colOff>
      <xdr:row>2</xdr:row>
      <xdr:rowOff>238125</xdr:rowOff>
    </xdr:to>
    <xdr:sp macro="" textlink="">
      <xdr:nvSpPr>
        <xdr:cNvPr id="3" name="textrut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3552826" y="542925"/>
          <a:ext cx="1692000" cy="22860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sv-SE" sz="1100" b="1">
              <a:solidFill>
                <a:srgbClr val="0070C0"/>
              </a:solidFill>
            </a:rPr>
            <a:t>TILLBAKA TILL FRÅGORNA</a:t>
          </a:r>
        </a:p>
      </xdr:txBody>
    </xdr:sp>
    <xdr:clientData/>
  </xdr:twoCellAnchor>
  <xdr:twoCellAnchor>
    <xdr:from>
      <xdr:col>0</xdr:col>
      <xdr:colOff>4139</xdr:colOff>
      <xdr:row>3</xdr:row>
      <xdr:rowOff>28163</xdr:rowOff>
    </xdr:from>
    <xdr:to>
      <xdr:col>3</xdr:col>
      <xdr:colOff>49695</xdr:colOff>
      <xdr:row>13</xdr:row>
      <xdr:rowOff>149088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henriknilsson.se/" TargetMode="External"/><Relationship Id="rId1" Type="http://schemas.openxmlformats.org/officeDocument/2006/relationships/hyperlink" Target="http://www.sjobergsforlag.se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B4206-EDE5-4DE7-A2EC-E19C386DB32D}">
  <dimension ref="B2:E34"/>
  <sheetViews>
    <sheetView showGridLines="0" tabSelected="1" zoomScale="115" zoomScaleNormal="115" workbookViewId="0"/>
  </sheetViews>
  <sheetFormatPr defaultRowHeight="15.75" x14ac:dyDescent="0.25"/>
  <cols>
    <col min="1" max="1" width="2" style="49" customWidth="1"/>
    <col min="2" max="2" width="20.85546875" style="49" customWidth="1"/>
    <col min="3" max="3" width="23.5703125" style="49" customWidth="1"/>
    <col min="4" max="4" width="7" style="49" customWidth="1"/>
    <col min="5" max="5" width="21.140625" style="49" bestFit="1" customWidth="1"/>
    <col min="6" max="7" width="9.140625" style="49"/>
    <col min="8" max="8" width="2.28515625" style="49" customWidth="1"/>
    <col min="9" max="16384" width="9.140625" style="49"/>
  </cols>
  <sheetData>
    <row r="2" spans="2:5" x14ac:dyDescent="0.25">
      <c r="B2" s="72" t="s">
        <v>247</v>
      </c>
    </row>
    <row r="3" spans="2:5" x14ac:dyDescent="0.25">
      <c r="B3" s="10" t="s">
        <v>246</v>
      </c>
    </row>
    <row r="4" spans="2:5" s="10" customFormat="1" x14ac:dyDescent="0.25">
      <c r="B4" s="10" t="s">
        <v>248</v>
      </c>
      <c r="C4" s="49"/>
      <c r="D4" s="49"/>
    </row>
    <row r="5" spans="2:5" s="10" customFormat="1" x14ac:dyDescent="0.25">
      <c r="B5" s="10" t="s">
        <v>249</v>
      </c>
      <c r="C5" s="49"/>
      <c r="D5" s="49"/>
    </row>
    <row r="6" spans="2:5" s="10" customFormat="1" x14ac:dyDescent="0.25">
      <c r="B6" s="10" t="s">
        <v>251</v>
      </c>
      <c r="C6" s="49"/>
      <c r="D6" s="49"/>
    </row>
    <row r="7" spans="2:5" s="10" customFormat="1" x14ac:dyDescent="0.25">
      <c r="B7" s="10" t="s">
        <v>252</v>
      </c>
    </row>
    <row r="8" spans="2:5" s="10" customFormat="1" x14ac:dyDescent="0.25">
      <c r="B8" s="10" t="s">
        <v>253</v>
      </c>
    </row>
    <row r="9" spans="2:5" s="10" customFormat="1" x14ac:dyDescent="0.25">
      <c r="B9" s="10" t="s">
        <v>254</v>
      </c>
    </row>
    <row r="10" spans="2:5" s="10" customFormat="1" x14ac:dyDescent="0.25">
      <c r="B10" s="10" t="s">
        <v>255</v>
      </c>
    </row>
    <row r="11" spans="2:5" s="10" customFormat="1" x14ac:dyDescent="0.25"/>
    <row r="12" spans="2:5" s="10" customFormat="1" x14ac:dyDescent="0.25">
      <c r="B12" s="10" t="s">
        <v>250</v>
      </c>
      <c r="C12" s="49"/>
      <c r="D12" s="49"/>
    </row>
    <row r="13" spans="2:5" s="10" customFormat="1" x14ac:dyDescent="0.25">
      <c r="B13" s="10" t="s">
        <v>267</v>
      </c>
      <c r="C13" s="49"/>
      <c r="D13" s="49"/>
    </row>
    <row r="14" spans="2:5" s="10" customFormat="1" x14ac:dyDescent="0.25">
      <c r="B14" s="10" t="s">
        <v>268</v>
      </c>
      <c r="C14" s="74" t="s">
        <v>266</v>
      </c>
    </row>
    <row r="15" spans="2:5" s="10" customFormat="1" x14ac:dyDescent="0.25">
      <c r="B15" s="10" t="s">
        <v>270</v>
      </c>
      <c r="C15" s="49"/>
      <c r="D15" s="49"/>
      <c r="E15" s="74" t="s">
        <v>269</v>
      </c>
    </row>
    <row r="16" spans="2:5" s="10" customFormat="1" x14ac:dyDescent="0.25">
      <c r="B16" s="10" t="s">
        <v>258</v>
      </c>
      <c r="C16" s="49"/>
      <c r="D16" s="49"/>
    </row>
    <row r="17" spans="2:4" s="10" customFormat="1" x14ac:dyDescent="0.25">
      <c r="B17" s="10" t="s">
        <v>259</v>
      </c>
      <c r="C17" s="49"/>
      <c r="D17" s="49"/>
    </row>
    <row r="18" spans="2:4" s="10" customFormat="1" x14ac:dyDescent="0.25">
      <c r="B18" s="10" t="s">
        <v>260</v>
      </c>
      <c r="C18" s="49"/>
      <c r="D18" s="49"/>
    </row>
    <row r="19" spans="2:4" s="10" customFormat="1" x14ac:dyDescent="0.25">
      <c r="C19" s="49"/>
      <c r="D19" s="49"/>
    </row>
    <row r="20" spans="2:4" s="10" customFormat="1" x14ac:dyDescent="0.25">
      <c r="C20" s="49"/>
      <c r="D20" s="49"/>
    </row>
    <row r="21" spans="2:4" s="10" customFormat="1" x14ac:dyDescent="0.25">
      <c r="B21" s="72" t="s">
        <v>245</v>
      </c>
      <c r="C21" s="49"/>
      <c r="D21" s="49"/>
    </row>
    <row r="22" spans="2:4" s="10" customFormat="1" x14ac:dyDescent="0.25">
      <c r="B22" s="10" t="s">
        <v>256</v>
      </c>
      <c r="C22" s="49"/>
      <c r="D22" s="49"/>
    </row>
    <row r="23" spans="2:4" s="10" customFormat="1" x14ac:dyDescent="0.25">
      <c r="B23" s="10" t="s">
        <v>257</v>
      </c>
      <c r="C23" s="49"/>
      <c r="D23" s="49"/>
    </row>
    <row r="24" spans="2:4" s="10" customFormat="1" x14ac:dyDescent="0.25">
      <c r="B24" s="10" t="s">
        <v>264</v>
      </c>
      <c r="C24" s="49"/>
      <c r="D24" s="49"/>
    </row>
    <row r="25" spans="2:4" s="10" customFormat="1" x14ac:dyDescent="0.25">
      <c r="B25" s="10" t="s">
        <v>261</v>
      </c>
      <c r="C25" s="49"/>
      <c r="D25" s="49"/>
    </row>
    <row r="26" spans="2:4" s="10" customFormat="1" x14ac:dyDescent="0.25">
      <c r="B26" s="10" t="s">
        <v>262</v>
      </c>
      <c r="C26" s="49"/>
      <c r="D26" s="49"/>
    </row>
    <row r="27" spans="2:4" x14ac:dyDescent="0.25">
      <c r="B27" s="10" t="s">
        <v>263</v>
      </c>
    </row>
    <row r="30" spans="2:4" x14ac:dyDescent="0.25">
      <c r="B30" s="10"/>
      <c r="C30" s="73" t="s">
        <v>159</v>
      </c>
    </row>
    <row r="31" spans="2:4" x14ac:dyDescent="0.25">
      <c r="B31" s="10"/>
    </row>
    <row r="32" spans="2:4" x14ac:dyDescent="0.25">
      <c r="B32" s="10"/>
    </row>
    <row r="33" spans="2:2" x14ac:dyDescent="0.25">
      <c r="B33" s="10"/>
    </row>
    <row r="34" spans="2:2" x14ac:dyDescent="0.25">
      <c r="B34" s="10"/>
    </row>
  </sheetData>
  <sheetProtection algorithmName="SHA-512" hashValue="bdnFIqyBzy2Mw04GopJ3p8Lohs7Is4scY8WRynoyqmeeEXbLxRtCRzIu1MvWIEnpv0rgWLkfC+Gulr94xKZv7w==" saltValue="x4R6aUICWjp/bukZ4THqhA==" spinCount="100000" sheet="1" objects="1" scenarios="1"/>
  <hyperlinks>
    <hyperlink ref="C14" r:id="rId1" xr:uid="{B07A753C-17CF-4BD2-AC54-19099B14AE48}"/>
    <hyperlink ref="E15" r:id="rId2" xr:uid="{C26A1D8C-C622-4CDA-BA52-1DD1089A3374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8B1EC-D0F5-4B69-BABF-097202CFBC37}">
  <dimension ref="A1:J44"/>
  <sheetViews>
    <sheetView showGridLines="0" showRowColHeaders="0" zoomScaleNormal="100" workbookViewId="0">
      <selection activeCell="C2" sqref="C2:F2"/>
    </sheetView>
  </sheetViews>
  <sheetFormatPr defaultRowHeight="23.1" customHeight="1" x14ac:dyDescent="0.25"/>
  <cols>
    <col min="1" max="1" width="65.140625" bestFit="1" customWidth="1"/>
    <col min="2" max="2" width="0.85546875" customWidth="1"/>
    <col min="3" max="3" width="5.42578125" customWidth="1"/>
    <col min="7" max="7" width="5.42578125" customWidth="1"/>
    <col min="8" max="8" width="1.5703125" style="31" customWidth="1"/>
    <col min="9" max="9" width="10.85546875" style="31" bestFit="1" customWidth="1"/>
    <col min="10" max="10" width="3" style="30" bestFit="1" customWidth="1"/>
  </cols>
  <sheetData>
    <row r="1" spans="1:10" ht="23.1" customHeight="1" x14ac:dyDescent="0.35">
      <c r="A1" s="28" t="s">
        <v>157</v>
      </c>
      <c r="B1" s="1"/>
      <c r="C1" s="1" t="s">
        <v>144</v>
      </c>
    </row>
    <row r="2" spans="1:10" ht="23.1" customHeight="1" x14ac:dyDescent="0.25">
      <c r="A2" s="4" t="s">
        <v>219</v>
      </c>
      <c r="B2" s="1"/>
      <c r="C2" s="75" t="s">
        <v>265</v>
      </c>
      <c r="D2" s="76"/>
      <c r="E2" s="76"/>
      <c r="F2" s="77"/>
    </row>
    <row r="3" spans="1:10" ht="23.1" customHeight="1" x14ac:dyDescent="0.25">
      <c r="A3" s="9" t="str">
        <f>_!A4</f>
        <v>Hur gammal är du?</v>
      </c>
      <c r="B3" s="9"/>
      <c r="C3" s="64"/>
      <c r="D3" s="10" t="str">
        <f>_!N4</f>
        <v xml:space="preserve"> år</v>
      </c>
      <c r="I3" s="31" t="str">
        <f>_!M4</f>
        <v>svar saknas</v>
      </c>
    </row>
    <row r="4" spans="1:10" ht="23.1" customHeight="1" x14ac:dyDescent="0.25">
      <c r="A4" s="9" t="str">
        <f>_!A5</f>
        <v>Vad är din vikt?</v>
      </c>
      <c r="B4" s="9"/>
      <c r="C4" s="11"/>
      <c r="D4" s="10" t="str">
        <f>_!N5</f>
        <v xml:space="preserve"> kg</v>
      </c>
      <c r="I4" s="31" t="str">
        <f>_!M5</f>
        <v>svar saknas</v>
      </c>
    </row>
    <row r="5" spans="1:10" ht="23.1" customHeight="1" x14ac:dyDescent="0.25">
      <c r="A5" s="9" t="str">
        <f>_!A6</f>
        <v>vad är din längd?</v>
      </c>
      <c r="B5" s="9"/>
      <c r="C5" s="11"/>
      <c r="D5" s="10" t="str">
        <f>_!N6</f>
        <v xml:space="preserve"> cm</v>
      </c>
      <c r="I5" s="31" t="str">
        <f>_!M6</f>
        <v>svar saknas</v>
      </c>
    </row>
    <row r="6" spans="1:10" ht="23.1" customHeight="1" x14ac:dyDescent="0.25">
      <c r="A6" s="9" t="str">
        <f>_!A7</f>
        <v>kön?</v>
      </c>
      <c r="B6" s="9"/>
      <c r="C6" s="10"/>
      <c r="D6" s="10"/>
      <c r="I6" s="31" t="str">
        <f>_!M7</f>
        <v>svar saknas</v>
      </c>
      <c r="J6" s="30">
        <v>4</v>
      </c>
    </row>
    <row r="7" spans="1:10" ht="23.1" customHeight="1" x14ac:dyDescent="0.25">
      <c r="A7" s="9" t="str">
        <f>_!A48</f>
        <v>Hur ofta rör du på dig mer än 20 minuter i ett sträck?</v>
      </c>
      <c r="I7" s="31" t="str">
        <f>_!M48</f>
        <v>svar saknas</v>
      </c>
      <c r="J7" s="30">
        <v>35</v>
      </c>
    </row>
    <row r="8" spans="1:10" ht="23.1" customHeight="1" x14ac:dyDescent="0.25">
      <c r="A8" s="9" t="str">
        <f>_!A49</f>
        <v>Hur ofta brukar du träna lite hårdare i ca 40 minuter eller mer.</v>
      </c>
      <c r="I8" s="31" t="str">
        <f>_!M49</f>
        <v>svar saknas</v>
      </c>
      <c r="J8" s="30">
        <v>36</v>
      </c>
    </row>
    <row r="9" spans="1:10" ht="23.1" customHeight="1" x14ac:dyDescent="0.25">
      <c r="A9" s="9" t="str">
        <f>_!A50</f>
        <v>kan du från sittande på golvet resa dig utan att använda händerna?</v>
      </c>
      <c r="I9" s="31" t="str">
        <f>_!M50</f>
        <v>svar saknas</v>
      </c>
      <c r="J9" s="30">
        <v>37</v>
      </c>
    </row>
    <row r="10" spans="1:10" ht="23.1" customHeight="1" x14ac:dyDescent="0.25">
      <c r="A10" s="9" t="str">
        <f>_!A10</f>
        <v>hur många timmar brukar du sova per natt?</v>
      </c>
      <c r="I10" s="31" t="str">
        <f>_!M10</f>
        <v>svar saknas</v>
      </c>
      <c r="J10" s="30">
        <v>5</v>
      </c>
    </row>
    <row r="11" spans="1:10" ht="23.1" customHeight="1" x14ac:dyDescent="0.25">
      <c r="A11" s="9" t="str">
        <f>_!A11</f>
        <v>Är din sömn sammanhängande?</v>
      </c>
      <c r="I11" s="31" t="str">
        <f>_!M11</f>
        <v>svar saknas</v>
      </c>
      <c r="J11" s="30">
        <v>6</v>
      </c>
    </row>
    <row r="12" spans="1:10" ht="23.1" customHeight="1" x14ac:dyDescent="0.25">
      <c r="A12" s="9" t="str">
        <f>_!A12</f>
        <v>Känner du dig utvilad på morgonen?</v>
      </c>
      <c r="I12" s="31" t="str">
        <f>_!M12</f>
        <v>svar saknas</v>
      </c>
      <c r="J12" s="30">
        <v>7</v>
      </c>
    </row>
    <row r="13" spans="1:10" ht="23.1" customHeight="1" x14ac:dyDescent="0.25">
      <c r="A13" s="9" t="str">
        <f>_!A13</f>
        <v>Hur upplever du dina sömnvanor?</v>
      </c>
      <c r="I13" s="31" t="str">
        <f>_!M13</f>
        <v>svar saknas</v>
      </c>
      <c r="J13" s="30">
        <v>8</v>
      </c>
    </row>
    <row r="14" spans="1:10" ht="23.1" customHeight="1" x14ac:dyDescent="0.25">
      <c r="A14" s="9" t="str">
        <f>_!A14</f>
        <v>När går du och lägger dig på kvällarna</v>
      </c>
      <c r="I14" s="31" t="str">
        <f>_!M14</f>
        <v>svar saknas</v>
      </c>
      <c r="J14" s="30">
        <v>9</v>
      </c>
    </row>
    <row r="15" spans="1:10" ht="23.1" customHeight="1" x14ac:dyDescent="0.25">
      <c r="A15" s="9" t="str">
        <f>_!A15</f>
        <v>Tar du någon sömntablett på kvällen?</v>
      </c>
      <c r="I15" s="31" t="str">
        <f>_!M15</f>
        <v>svar saknas</v>
      </c>
      <c r="J15" s="30">
        <v>10</v>
      </c>
    </row>
    <row r="16" spans="1:10" ht="23.1" customHeight="1" x14ac:dyDescent="0.25">
      <c r="A16" s="9" t="str">
        <f>_!A16</f>
        <v>Har du mobiltelefonen vid sängen under natten</v>
      </c>
      <c r="I16" s="31" t="str">
        <f>_!M16</f>
        <v>svar saknas</v>
      </c>
      <c r="J16" s="30">
        <v>11</v>
      </c>
    </row>
    <row r="17" spans="1:10" ht="23.1" customHeight="1" x14ac:dyDescent="0.25">
      <c r="A17" s="9" t="str">
        <f>_!A19</f>
        <v>Anser du att du äter en välbalanserad och nyttig kost?</v>
      </c>
      <c r="I17" s="31" t="str">
        <f>_!M19</f>
        <v>svar saknas</v>
      </c>
      <c r="J17" s="30">
        <v>12</v>
      </c>
    </row>
    <row r="18" spans="1:10" ht="23.1" customHeight="1" x14ac:dyDescent="0.25">
      <c r="A18" s="9" t="str">
        <f>_!A20</f>
        <v>Anser du att du äter rätt mängd mat?</v>
      </c>
      <c r="I18" s="31" t="str">
        <f>_!M20</f>
        <v>svar saknas</v>
      </c>
      <c r="J18" s="30">
        <v>13</v>
      </c>
    </row>
    <row r="19" spans="1:10" ht="23.1" customHeight="1" x14ac:dyDescent="0.25">
      <c r="A19" s="9" t="str">
        <f>_!A21</f>
        <v>äter du godis/sötsaker/läsk?</v>
      </c>
      <c r="I19" s="31" t="str">
        <f>_!M21</f>
        <v>svar saknas</v>
      </c>
      <c r="J19" s="30">
        <v>14</v>
      </c>
    </row>
    <row r="20" spans="1:10" ht="23.1" customHeight="1" x14ac:dyDescent="0.25">
      <c r="A20" s="9" t="str">
        <f>_!A22</f>
        <v>Äter du måltider på regelbundna tider</v>
      </c>
      <c r="I20" s="31" t="str">
        <f>_!M22</f>
        <v>svar saknas</v>
      </c>
      <c r="J20" s="30">
        <v>15</v>
      </c>
    </row>
    <row r="21" spans="1:10" ht="23.1" customHeight="1" x14ac:dyDescent="0.25">
      <c r="A21" s="9" t="str">
        <f>_!A23</f>
        <v>När brukar du äta sista måltiden på kvällen</v>
      </c>
      <c r="I21" s="31" t="str">
        <f>_!M23</f>
        <v>svar saknas</v>
      </c>
      <c r="J21" s="30">
        <v>16</v>
      </c>
    </row>
    <row r="22" spans="1:10" ht="23.1" customHeight="1" x14ac:dyDescent="0.25">
      <c r="A22" s="9" t="str">
        <f>_!A24</f>
        <v>Äter du huvudmåltiden på dagen ensam? (lunch/middag)</v>
      </c>
      <c r="I22" s="31" t="str">
        <f>_!M24</f>
        <v>svar saknas</v>
      </c>
      <c r="J22" s="30">
        <v>17</v>
      </c>
    </row>
    <row r="23" spans="1:10" ht="23.1" customHeight="1" x14ac:dyDescent="0.25">
      <c r="A23" s="9" t="str">
        <f>_!A27</f>
        <v>Hur mycket kvalitetstid tillbringar du i ensamhet med Gud?</v>
      </c>
      <c r="I23" s="31" t="str">
        <f>_!M27</f>
        <v>svar saknas</v>
      </c>
      <c r="J23" s="30">
        <v>18</v>
      </c>
    </row>
    <row r="24" spans="1:10" ht="23.1" customHeight="1" x14ac:dyDescent="0.25">
      <c r="A24" s="9" t="str">
        <f>_!A28</f>
        <v>Hur mycket tid tillbringar du med Gud tillsammans med fler?</v>
      </c>
      <c r="I24" s="31" t="str">
        <f>_!M28</f>
        <v>svar saknas</v>
      </c>
      <c r="J24" s="30">
        <v>19</v>
      </c>
    </row>
    <row r="25" spans="1:10" ht="23.1" customHeight="1" x14ac:dyDescent="0.25">
      <c r="A25" s="9" t="str">
        <f>_!A29</f>
        <v>Finns det människor som regelbundet ger kärlek till dig?</v>
      </c>
      <c r="I25" s="31" t="str">
        <f>_!M29</f>
        <v>svar saknas</v>
      </c>
      <c r="J25" s="30">
        <v>20</v>
      </c>
    </row>
    <row r="26" spans="1:10" ht="23.1" customHeight="1" x14ac:dyDescent="0.25">
      <c r="A26" s="9" t="str">
        <f>_!A30</f>
        <v>När känner du dig älskad av Gud?</v>
      </c>
      <c r="I26" s="31" t="str">
        <f>_!M30</f>
        <v>svar saknas</v>
      </c>
      <c r="J26" s="30">
        <v>21</v>
      </c>
    </row>
    <row r="27" spans="1:10" ht="23.1" customHeight="1" x14ac:dyDescent="0.25">
      <c r="A27" s="9" t="str">
        <f>_!A31</f>
        <v>Hur ofta läser du i en bibel?</v>
      </c>
      <c r="I27" s="31" t="str">
        <f>_!M31</f>
        <v>svar saknas</v>
      </c>
      <c r="J27" s="30">
        <v>22</v>
      </c>
    </row>
    <row r="28" spans="1:10" ht="23.1" customHeight="1" x14ac:dyDescent="0.25">
      <c r="A28" s="9" t="str">
        <f>_!A34</f>
        <v>Brukar du ta dig tid att reflektera?</v>
      </c>
      <c r="I28" s="31" t="str">
        <f>_!M34</f>
        <v>svar saknas</v>
      </c>
      <c r="J28" s="30">
        <v>23</v>
      </c>
    </row>
    <row r="29" spans="1:10" ht="23.1" customHeight="1" x14ac:dyDescent="0.25">
      <c r="A29" s="9" t="str">
        <f>_!A35</f>
        <v>Är ditt hjärta vänt mot Gud? Har du frid med Gud?</v>
      </c>
      <c r="I29" s="31" t="str">
        <f>_!M35</f>
        <v>svar saknas</v>
      </c>
      <c r="J29" s="30">
        <v>24</v>
      </c>
    </row>
    <row r="30" spans="1:10" ht="23.1" customHeight="1" x14ac:dyDescent="0.25">
      <c r="A30" s="9" t="str">
        <f>_!A36</f>
        <v>känner du glädje i livet?</v>
      </c>
      <c r="I30" s="31" t="str">
        <f>_!M36</f>
        <v>svar saknas</v>
      </c>
      <c r="J30" s="30">
        <v>25</v>
      </c>
    </row>
    <row r="31" spans="1:10" ht="23.1" customHeight="1" x14ac:dyDescent="0.25">
      <c r="A31" s="9" t="str">
        <f>_!A37</f>
        <v>anser du att du har bra relationer till dina närmaste?</v>
      </c>
      <c r="I31" s="31" t="str">
        <f>_!M37</f>
        <v>svar saknas</v>
      </c>
      <c r="J31" s="30">
        <v>26</v>
      </c>
    </row>
    <row r="32" spans="1:10" ht="23.1" customHeight="1" x14ac:dyDescent="0.25">
      <c r="A32" s="9" t="str">
        <f>_!A38</f>
        <v>Har du någon ouppklarad situation med någon annan människa?</v>
      </c>
      <c r="I32" s="31" t="str">
        <f>_!M38</f>
        <v>svar saknas</v>
      </c>
      <c r="J32" s="30">
        <v>27</v>
      </c>
    </row>
    <row r="33" spans="1:10" ht="23.1" customHeight="1" x14ac:dyDescent="0.25">
      <c r="A33" s="9" t="str">
        <f>_!A39</f>
        <v>Har du svårt att lita på andra människor?</v>
      </c>
      <c r="I33" s="31" t="str">
        <f>_!M39</f>
        <v>svar saknas</v>
      </c>
      <c r="J33" s="30">
        <v>28</v>
      </c>
    </row>
    <row r="34" spans="1:10" ht="23.1" customHeight="1" x14ac:dyDescent="0.25">
      <c r="A34" s="9" t="str">
        <f>_!A40</f>
        <v>Är du nöjd med ditt liv som helhet?</v>
      </c>
      <c r="I34" s="31" t="str">
        <f>_!M40</f>
        <v>svar saknas</v>
      </c>
      <c r="J34" s="30">
        <v>29</v>
      </c>
    </row>
    <row r="35" spans="1:10" ht="23.1" customHeight="1" x14ac:dyDescent="0.25">
      <c r="A35" s="9" t="str">
        <f>_!A41</f>
        <v>När erbjöd du dig, eller hjälpte en annan människa senast?</v>
      </c>
      <c r="I35" s="31" t="str">
        <f>_!M41</f>
        <v>svar saknas</v>
      </c>
      <c r="J35" s="30">
        <v>30</v>
      </c>
    </row>
    <row r="36" spans="1:10" ht="23.1" customHeight="1" x14ac:dyDescent="0.25">
      <c r="A36" s="9" t="str">
        <f>_!A42</f>
        <v>Är det naturligt för dig att be andra om hjälp?</v>
      </c>
      <c r="I36" s="31" t="str">
        <f>_!M42</f>
        <v>svar saknas</v>
      </c>
      <c r="J36" s="30">
        <v>31</v>
      </c>
    </row>
    <row r="37" spans="1:10" ht="23.1" customHeight="1" x14ac:dyDescent="0.25">
      <c r="A37" s="9" t="str">
        <f>_!A43</f>
        <v>Har du någon att gå till när du är ledsen eller mår dåligt?</v>
      </c>
      <c r="I37" s="31" t="str">
        <f>_!M43</f>
        <v>svar saknas</v>
      </c>
      <c r="J37" s="30">
        <v>32</v>
      </c>
    </row>
    <row r="38" spans="1:10" ht="23.1" customHeight="1" x14ac:dyDescent="0.25">
      <c r="A38" s="9" t="str">
        <f>_!A44</f>
        <v>Känner du dig trygg i din identitet? Anser du att du känner dig väl?</v>
      </c>
      <c r="I38" s="31" t="str">
        <f>_!M44</f>
        <v>svar saknas</v>
      </c>
      <c r="J38" s="30">
        <v>33</v>
      </c>
    </row>
    <row r="39" spans="1:10" ht="23.1" customHeight="1" x14ac:dyDescent="0.25">
      <c r="A39" s="9" t="str">
        <f>_!A45</f>
        <v>Känner du i ditt hjärta att du är ett älskat Guds barn?</v>
      </c>
      <c r="I39" s="31" t="str">
        <f>_!M45</f>
        <v>svar saknas</v>
      </c>
      <c r="J39" s="30">
        <v>34</v>
      </c>
    </row>
    <row r="40" spans="1:10" ht="23.1" customHeight="1" x14ac:dyDescent="0.25">
      <c r="A40" s="9"/>
    </row>
    <row r="43" spans="1:10" ht="23.1" customHeight="1" x14ac:dyDescent="0.25">
      <c r="D43" s="39" t="s">
        <v>156</v>
      </c>
    </row>
    <row r="44" spans="1:10" ht="13.5" customHeight="1" x14ac:dyDescent="0.25">
      <c r="A44" s="9"/>
      <c r="F44" s="39" t="s">
        <v>197</v>
      </c>
    </row>
  </sheetData>
  <sheetProtection algorithmName="SHA-512" hashValue="S8DDCui4fORGk3Niaz90B7SzvdDns/XrwEDSjfZpIb3SpHLzGGpRiUPcYcYwe35PaPGZ2ggnc7Su8CTizfcCQw==" saltValue="AhqcaE8CZsiuR2RZJ2CDCQ==" spinCount="100000" sheet="1" objects="1" scenarios="1"/>
  <mergeCells count="1">
    <mergeCell ref="C2:F2"/>
  </mergeCells>
  <pageMargins left="0.62992125984251968" right="0.23622047244094491" top="0.55118110236220474" bottom="0.55118110236220474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Drop Down 1">
              <controlPr defaultSize="0" autoLine="0" autoPict="0">
                <anchor moveWithCells="1">
                  <from>
                    <xdr:col>2</xdr:col>
                    <xdr:colOff>0</xdr:colOff>
                    <xdr:row>5</xdr:row>
                    <xdr:rowOff>57150</xdr:rowOff>
                  </from>
                  <to>
                    <xdr:col>6</xdr:col>
                    <xdr:colOff>333375</xdr:colOff>
                    <xdr:row>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5" name="Drop Down 3">
              <controlPr defaultSize="0" autoLine="0" autoPict="0">
                <anchor moveWithCells="1">
                  <from>
                    <xdr:col>2</xdr:col>
                    <xdr:colOff>0</xdr:colOff>
                    <xdr:row>9</xdr:row>
                    <xdr:rowOff>57150</xdr:rowOff>
                  </from>
                  <to>
                    <xdr:col>6</xdr:col>
                    <xdr:colOff>333375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6" name="Drop Down 4">
              <controlPr defaultSize="0" autoLine="0" autoPict="0">
                <anchor moveWithCells="1">
                  <from>
                    <xdr:col>2</xdr:col>
                    <xdr:colOff>0</xdr:colOff>
                    <xdr:row>10</xdr:row>
                    <xdr:rowOff>57150</xdr:rowOff>
                  </from>
                  <to>
                    <xdr:col>6</xdr:col>
                    <xdr:colOff>333375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7" name="Drop Down 5">
              <controlPr defaultSize="0" autoLine="0" autoPict="0">
                <anchor moveWithCells="1">
                  <from>
                    <xdr:col>2</xdr:col>
                    <xdr:colOff>0</xdr:colOff>
                    <xdr:row>11</xdr:row>
                    <xdr:rowOff>57150</xdr:rowOff>
                  </from>
                  <to>
                    <xdr:col>6</xdr:col>
                    <xdr:colOff>333375</xdr:colOff>
                    <xdr:row>11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8" name="Drop Down 6">
              <controlPr defaultSize="0" autoLine="0" autoPict="0">
                <anchor moveWithCells="1">
                  <from>
                    <xdr:col>2</xdr:col>
                    <xdr:colOff>0</xdr:colOff>
                    <xdr:row>12</xdr:row>
                    <xdr:rowOff>57150</xdr:rowOff>
                  </from>
                  <to>
                    <xdr:col>6</xdr:col>
                    <xdr:colOff>333375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9" name="Drop Down 7">
              <controlPr defaultSize="0" autoLine="0" autoPict="0">
                <anchor moveWithCells="1">
                  <from>
                    <xdr:col>2</xdr:col>
                    <xdr:colOff>0</xdr:colOff>
                    <xdr:row>13</xdr:row>
                    <xdr:rowOff>57150</xdr:rowOff>
                  </from>
                  <to>
                    <xdr:col>6</xdr:col>
                    <xdr:colOff>333375</xdr:colOff>
                    <xdr:row>13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10" name="Drop Down 8">
              <controlPr defaultSize="0" autoLine="0" autoPict="0">
                <anchor moveWithCells="1">
                  <from>
                    <xdr:col>2</xdr:col>
                    <xdr:colOff>0</xdr:colOff>
                    <xdr:row>14</xdr:row>
                    <xdr:rowOff>57150</xdr:rowOff>
                  </from>
                  <to>
                    <xdr:col>6</xdr:col>
                    <xdr:colOff>333375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1" name="Drop Down 9">
              <controlPr defaultSize="0" autoLine="0" autoPict="0">
                <anchor moveWithCells="1">
                  <from>
                    <xdr:col>2</xdr:col>
                    <xdr:colOff>0</xdr:colOff>
                    <xdr:row>15</xdr:row>
                    <xdr:rowOff>57150</xdr:rowOff>
                  </from>
                  <to>
                    <xdr:col>6</xdr:col>
                    <xdr:colOff>333375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2" name="Drop Down 10">
              <controlPr defaultSize="0" autoLine="0" autoPict="0">
                <anchor moveWithCells="1">
                  <from>
                    <xdr:col>2</xdr:col>
                    <xdr:colOff>0</xdr:colOff>
                    <xdr:row>16</xdr:row>
                    <xdr:rowOff>57150</xdr:rowOff>
                  </from>
                  <to>
                    <xdr:col>6</xdr:col>
                    <xdr:colOff>333375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3" name="Drop Down 11">
              <controlPr defaultSize="0" autoLine="0" autoPict="0">
                <anchor moveWithCells="1">
                  <from>
                    <xdr:col>2</xdr:col>
                    <xdr:colOff>0</xdr:colOff>
                    <xdr:row>17</xdr:row>
                    <xdr:rowOff>57150</xdr:rowOff>
                  </from>
                  <to>
                    <xdr:col>6</xdr:col>
                    <xdr:colOff>333375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4" name="Drop Down 12">
              <controlPr defaultSize="0" autoLine="0" autoPict="0">
                <anchor moveWithCells="1">
                  <from>
                    <xdr:col>2</xdr:col>
                    <xdr:colOff>0</xdr:colOff>
                    <xdr:row>18</xdr:row>
                    <xdr:rowOff>57150</xdr:rowOff>
                  </from>
                  <to>
                    <xdr:col>6</xdr:col>
                    <xdr:colOff>333375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5" name="Drop Down 13">
              <controlPr defaultSize="0" autoLine="0" autoPict="0">
                <anchor moveWithCells="1">
                  <from>
                    <xdr:col>2</xdr:col>
                    <xdr:colOff>0</xdr:colOff>
                    <xdr:row>19</xdr:row>
                    <xdr:rowOff>57150</xdr:rowOff>
                  </from>
                  <to>
                    <xdr:col>6</xdr:col>
                    <xdr:colOff>333375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6" name="Drop Down 14">
              <controlPr defaultSize="0" autoLine="0" autoPict="0">
                <anchor moveWithCells="1">
                  <from>
                    <xdr:col>2</xdr:col>
                    <xdr:colOff>0</xdr:colOff>
                    <xdr:row>20</xdr:row>
                    <xdr:rowOff>57150</xdr:rowOff>
                  </from>
                  <to>
                    <xdr:col>6</xdr:col>
                    <xdr:colOff>333375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5" r:id="rId17" name="Drop Down 15">
              <controlPr defaultSize="0" autoLine="0" autoPict="0">
                <anchor moveWithCells="1">
                  <from>
                    <xdr:col>2</xdr:col>
                    <xdr:colOff>0</xdr:colOff>
                    <xdr:row>21</xdr:row>
                    <xdr:rowOff>57150</xdr:rowOff>
                  </from>
                  <to>
                    <xdr:col>6</xdr:col>
                    <xdr:colOff>333375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6" r:id="rId18" name="Drop Down 16">
              <controlPr defaultSize="0" autoLine="0" autoPict="0">
                <anchor moveWithCells="1">
                  <from>
                    <xdr:col>2</xdr:col>
                    <xdr:colOff>0</xdr:colOff>
                    <xdr:row>22</xdr:row>
                    <xdr:rowOff>57150</xdr:rowOff>
                  </from>
                  <to>
                    <xdr:col>6</xdr:col>
                    <xdr:colOff>333375</xdr:colOff>
                    <xdr:row>22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7" r:id="rId19" name="Drop Down 17">
              <controlPr defaultSize="0" autoLine="0" autoPict="0">
                <anchor moveWithCells="1">
                  <from>
                    <xdr:col>2</xdr:col>
                    <xdr:colOff>0</xdr:colOff>
                    <xdr:row>23</xdr:row>
                    <xdr:rowOff>57150</xdr:rowOff>
                  </from>
                  <to>
                    <xdr:col>6</xdr:col>
                    <xdr:colOff>333375</xdr:colOff>
                    <xdr:row>23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8" r:id="rId20" name="Drop Down 18">
              <controlPr defaultSize="0" autoLine="0" autoPict="0">
                <anchor moveWithCells="1">
                  <from>
                    <xdr:col>2</xdr:col>
                    <xdr:colOff>0</xdr:colOff>
                    <xdr:row>24</xdr:row>
                    <xdr:rowOff>57150</xdr:rowOff>
                  </from>
                  <to>
                    <xdr:col>6</xdr:col>
                    <xdr:colOff>333375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9" r:id="rId21" name="Drop Down 19">
              <controlPr defaultSize="0" autoLine="0" autoPict="0">
                <anchor moveWithCells="1">
                  <from>
                    <xdr:col>2</xdr:col>
                    <xdr:colOff>0</xdr:colOff>
                    <xdr:row>25</xdr:row>
                    <xdr:rowOff>57150</xdr:rowOff>
                  </from>
                  <to>
                    <xdr:col>6</xdr:col>
                    <xdr:colOff>333375</xdr:colOff>
                    <xdr:row>25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" r:id="rId22" name="Drop Down 20">
              <controlPr defaultSize="0" autoLine="0" autoPict="0">
                <anchor moveWithCells="1">
                  <from>
                    <xdr:col>2</xdr:col>
                    <xdr:colOff>0</xdr:colOff>
                    <xdr:row>26</xdr:row>
                    <xdr:rowOff>57150</xdr:rowOff>
                  </from>
                  <to>
                    <xdr:col>6</xdr:col>
                    <xdr:colOff>333375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1" r:id="rId23" name="Drop Down 21">
              <controlPr defaultSize="0" autoLine="0" autoPict="0">
                <anchor moveWithCells="1">
                  <from>
                    <xdr:col>2</xdr:col>
                    <xdr:colOff>0</xdr:colOff>
                    <xdr:row>27</xdr:row>
                    <xdr:rowOff>57150</xdr:rowOff>
                  </from>
                  <to>
                    <xdr:col>6</xdr:col>
                    <xdr:colOff>333375</xdr:colOff>
                    <xdr:row>27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24" name="Drop Down 22">
              <controlPr defaultSize="0" autoLine="0" autoPict="0">
                <anchor moveWithCells="1">
                  <from>
                    <xdr:col>2</xdr:col>
                    <xdr:colOff>0</xdr:colOff>
                    <xdr:row>28</xdr:row>
                    <xdr:rowOff>57150</xdr:rowOff>
                  </from>
                  <to>
                    <xdr:col>6</xdr:col>
                    <xdr:colOff>333375</xdr:colOff>
                    <xdr:row>28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25" name="Drop Down 23">
              <controlPr defaultSize="0" autoLine="0" autoPict="0">
                <anchor moveWithCells="1">
                  <from>
                    <xdr:col>2</xdr:col>
                    <xdr:colOff>0</xdr:colOff>
                    <xdr:row>29</xdr:row>
                    <xdr:rowOff>57150</xdr:rowOff>
                  </from>
                  <to>
                    <xdr:col>6</xdr:col>
                    <xdr:colOff>333375</xdr:colOff>
                    <xdr:row>29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26" name="Drop Down 24">
              <controlPr defaultSize="0" autoLine="0" autoPict="0">
                <anchor moveWithCells="1">
                  <from>
                    <xdr:col>2</xdr:col>
                    <xdr:colOff>0</xdr:colOff>
                    <xdr:row>30</xdr:row>
                    <xdr:rowOff>57150</xdr:rowOff>
                  </from>
                  <to>
                    <xdr:col>6</xdr:col>
                    <xdr:colOff>333375</xdr:colOff>
                    <xdr:row>30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27" name="Drop Down 25">
              <controlPr defaultSize="0" autoLine="0" autoPict="0">
                <anchor moveWithCells="1">
                  <from>
                    <xdr:col>2</xdr:col>
                    <xdr:colOff>0</xdr:colOff>
                    <xdr:row>31</xdr:row>
                    <xdr:rowOff>57150</xdr:rowOff>
                  </from>
                  <to>
                    <xdr:col>6</xdr:col>
                    <xdr:colOff>333375</xdr:colOff>
                    <xdr:row>31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8" name="Drop Down 26">
              <controlPr defaultSize="0" autoLine="0" autoPict="0">
                <anchor moveWithCells="1">
                  <from>
                    <xdr:col>2</xdr:col>
                    <xdr:colOff>0</xdr:colOff>
                    <xdr:row>32</xdr:row>
                    <xdr:rowOff>57150</xdr:rowOff>
                  </from>
                  <to>
                    <xdr:col>6</xdr:col>
                    <xdr:colOff>333375</xdr:colOff>
                    <xdr:row>32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29" name="Drop Down 27">
              <controlPr defaultSize="0" autoLine="0" autoPict="0">
                <anchor moveWithCells="1">
                  <from>
                    <xdr:col>2</xdr:col>
                    <xdr:colOff>0</xdr:colOff>
                    <xdr:row>33</xdr:row>
                    <xdr:rowOff>57150</xdr:rowOff>
                  </from>
                  <to>
                    <xdr:col>6</xdr:col>
                    <xdr:colOff>333375</xdr:colOff>
                    <xdr:row>33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30" name="Drop Down 28">
              <controlPr defaultSize="0" autoLine="0" autoPict="0">
                <anchor moveWithCells="1">
                  <from>
                    <xdr:col>2</xdr:col>
                    <xdr:colOff>0</xdr:colOff>
                    <xdr:row>34</xdr:row>
                    <xdr:rowOff>57150</xdr:rowOff>
                  </from>
                  <to>
                    <xdr:col>6</xdr:col>
                    <xdr:colOff>333375</xdr:colOff>
                    <xdr:row>34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9" r:id="rId31" name="Drop Down 29">
              <controlPr defaultSize="0" autoLine="0" autoPict="0">
                <anchor moveWithCells="1">
                  <from>
                    <xdr:col>2</xdr:col>
                    <xdr:colOff>0</xdr:colOff>
                    <xdr:row>35</xdr:row>
                    <xdr:rowOff>57150</xdr:rowOff>
                  </from>
                  <to>
                    <xdr:col>6</xdr:col>
                    <xdr:colOff>333375</xdr:colOff>
                    <xdr:row>35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0" r:id="rId32" name="Drop Down 30">
              <controlPr defaultSize="0" autoLine="0" autoPict="0">
                <anchor moveWithCells="1">
                  <from>
                    <xdr:col>2</xdr:col>
                    <xdr:colOff>0</xdr:colOff>
                    <xdr:row>36</xdr:row>
                    <xdr:rowOff>57150</xdr:rowOff>
                  </from>
                  <to>
                    <xdr:col>6</xdr:col>
                    <xdr:colOff>333375</xdr:colOff>
                    <xdr:row>36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1" r:id="rId33" name="Drop Down 31">
              <controlPr defaultSize="0" autoLine="0" autoPict="0">
                <anchor moveWithCells="1">
                  <from>
                    <xdr:col>2</xdr:col>
                    <xdr:colOff>0</xdr:colOff>
                    <xdr:row>37</xdr:row>
                    <xdr:rowOff>57150</xdr:rowOff>
                  </from>
                  <to>
                    <xdr:col>6</xdr:col>
                    <xdr:colOff>333375</xdr:colOff>
                    <xdr:row>37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2" r:id="rId34" name="Drop Down 32">
              <controlPr defaultSize="0" autoLine="0" autoPict="0">
                <anchor moveWithCells="1">
                  <from>
                    <xdr:col>2</xdr:col>
                    <xdr:colOff>0</xdr:colOff>
                    <xdr:row>38</xdr:row>
                    <xdr:rowOff>57150</xdr:rowOff>
                  </from>
                  <to>
                    <xdr:col>6</xdr:col>
                    <xdr:colOff>333375</xdr:colOff>
                    <xdr:row>38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3" r:id="rId35" name="Drop Down 33">
              <controlPr defaultSize="0" autoLine="0" autoPict="0">
                <anchor moveWithCells="1">
                  <from>
                    <xdr:col>2</xdr:col>
                    <xdr:colOff>0</xdr:colOff>
                    <xdr:row>6</xdr:row>
                    <xdr:rowOff>57150</xdr:rowOff>
                  </from>
                  <to>
                    <xdr:col>6</xdr:col>
                    <xdr:colOff>333375</xdr:colOff>
                    <xdr:row>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4" r:id="rId36" name="Drop Down 34">
              <controlPr defaultSize="0" autoLine="0" autoPict="0">
                <anchor moveWithCells="1">
                  <from>
                    <xdr:col>2</xdr:col>
                    <xdr:colOff>0</xdr:colOff>
                    <xdr:row>7</xdr:row>
                    <xdr:rowOff>57150</xdr:rowOff>
                  </from>
                  <to>
                    <xdr:col>6</xdr:col>
                    <xdr:colOff>333375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5" r:id="rId37" name="Drop Down 35">
              <controlPr defaultSize="0" autoLine="0" autoPict="0">
                <anchor moveWithCells="1">
                  <from>
                    <xdr:col>2</xdr:col>
                    <xdr:colOff>0</xdr:colOff>
                    <xdr:row>8</xdr:row>
                    <xdr:rowOff>57150</xdr:rowOff>
                  </from>
                  <to>
                    <xdr:col>6</xdr:col>
                    <xdr:colOff>333375</xdr:colOff>
                    <xdr:row>8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A546E-E68B-439C-8C95-0A004179FC2C}">
  <dimension ref="A1:T107"/>
  <sheetViews>
    <sheetView showGridLines="0" showRowColHeaders="0" zoomScale="115" zoomScaleNormal="115" workbookViewId="0"/>
  </sheetViews>
  <sheetFormatPr defaultRowHeight="18.75" x14ac:dyDescent="0.3"/>
  <cols>
    <col min="1" max="1" width="1.140625" customWidth="1"/>
    <col min="2" max="2" width="2.140625" style="27" customWidth="1"/>
    <col min="3" max="3" width="78.5703125" customWidth="1"/>
    <col min="4" max="4" width="3.28515625" customWidth="1"/>
    <col min="5" max="9" width="8.7109375" customWidth="1"/>
    <col min="10" max="19" width="8.7109375" style="40" customWidth="1"/>
    <col min="20" max="20" width="9.140625" style="40"/>
  </cols>
  <sheetData>
    <row r="1" spans="1:18" ht="21" x14ac:dyDescent="0.35">
      <c r="A1" s="2" t="s">
        <v>216</v>
      </c>
      <c r="J1" s="41"/>
    </row>
    <row r="2" spans="1:18" ht="21" x14ac:dyDescent="0.35">
      <c r="A2" s="2"/>
      <c r="B2" s="66" t="str">
        <f>IF(_!$G$59=0," ",_!R109)</f>
        <v xml:space="preserve"> </v>
      </c>
      <c r="J2" s="41"/>
    </row>
    <row r="3" spans="1:18" ht="21" x14ac:dyDescent="0.35">
      <c r="A3" s="38"/>
      <c r="C3" s="67" t="s">
        <v>224</v>
      </c>
      <c r="J3" s="41"/>
    </row>
    <row r="4" spans="1:18" s="53" customFormat="1" ht="21.95" customHeight="1" x14ac:dyDescent="0.2">
      <c r="B4" s="58"/>
      <c r="J4" s="54"/>
      <c r="K4" s="54"/>
      <c r="L4" s="54"/>
    </row>
    <row r="5" spans="1:18" s="53" customFormat="1" ht="21.95" customHeight="1" x14ac:dyDescent="0.2">
      <c r="B5" s="58"/>
      <c r="N5" s="55"/>
      <c r="Q5" s="56"/>
      <c r="R5" s="57"/>
    </row>
    <row r="6" spans="1:18" s="53" customFormat="1" ht="21.95" customHeight="1" x14ac:dyDescent="0.2">
      <c r="A6" s="53" t="s">
        <v>162</v>
      </c>
      <c r="B6" s="58" t="str">
        <f>_!H58</f>
        <v xml:space="preserve"> </v>
      </c>
      <c r="C6" s="59"/>
      <c r="N6" s="55"/>
      <c r="Q6" s="57"/>
    </row>
    <row r="7" spans="1:18" s="53" customFormat="1" ht="21.95" customHeight="1" x14ac:dyDescent="0.2">
      <c r="A7" s="53" t="s">
        <v>161</v>
      </c>
      <c r="B7" s="58" t="str">
        <f>_!H57</f>
        <v xml:space="preserve"> </v>
      </c>
      <c r="C7" s="59"/>
      <c r="N7" s="55"/>
      <c r="Q7" s="56"/>
      <c r="R7" s="57"/>
    </row>
    <row r="8" spans="1:18" s="53" customFormat="1" ht="21.95" customHeight="1" x14ac:dyDescent="0.2">
      <c r="A8" s="53" t="s">
        <v>163</v>
      </c>
      <c r="B8" s="58" t="str">
        <f>_!H56</f>
        <v xml:space="preserve"> </v>
      </c>
      <c r="C8" s="59"/>
      <c r="N8" s="55"/>
      <c r="Q8" s="57"/>
    </row>
    <row r="9" spans="1:18" s="53" customFormat="1" ht="21.95" customHeight="1" x14ac:dyDescent="0.2">
      <c r="A9" s="53" t="s">
        <v>150</v>
      </c>
      <c r="B9" s="58" t="str">
        <f>_!H55</f>
        <v xml:space="preserve"> </v>
      </c>
      <c r="C9" s="59"/>
      <c r="N9" s="55"/>
      <c r="Q9" s="56"/>
      <c r="R9" s="57"/>
    </row>
    <row r="10" spans="1:18" s="53" customFormat="1" ht="21.95" customHeight="1" x14ac:dyDescent="0.2">
      <c r="A10" s="53" t="s">
        <v>149</v>
      </c>
      <c r="B10" s="58" t="str">
        <f>_!H54</f>
        <v xml:space="preserve"> </v>
      </c>
      <c r="C10" s="59"/>
      <c r="N10" s="55"/>
      <c r="Q10" s="57"/>
    </row>
    <row r="11" spans="1:18" s="53" customFormat="1" ht="21.95" customHeight="1" x14ac:dyDescent="0.2">
      <c r="B11" s="58"/>
      <c r="N11" s="55"/>
      <c r="Q11" s="56"/>
      <c r="R11" s="57"/>
    </row>
    <row r="12" spans="1:18" s="53" customFormat="1" ht="5.25" customHeight="1" x14ac:dyDescent="0.2">
      <c r="B12" s="58"/>
    </row>
    <row r="13" spans="1:18" s="53" customFormat="1" ht="24" customHeight="1" x14ac:dyDescent="0.2">
      <c r="B13" s="58"/>
    </row>
    <row r="14" spans="1:18" s="53" customFormat="1" ht="21.95" customHeight="1" x14ac:dyDescent="0.2">
      <c r="N14" s="55"/>
      <c r="Q14" s="56"/>
      <c r="R14" s="57"/>
    </row>
    <row r="15" spans="1:18" s="53" customFormat="1" ht="15.75" x14ac:dyDescent="0.25">
      <c r="A15" s="49" t="s">
        <v>225</v>
      </c>
      <c r="B15" s="58"/>
    </row>
    <row r="16" spans="1:18" customFormat="1" ht="15" x14ac:dyDescent="0.25">
      <c r="A16" s="1"/>
      <c r="B16" s="27"/>
      <c r="C16" s="27" t="str">
        <f>IF(_!G59=0,_!N59,"Tack för dina svar.")</f>
        <v>Alla frågorna är inte besvarande än. Var vänlig och fyll i alla frågefälten.</v>
      </c>
    </row>
    <row r="17" spans="1:3" customFormat="1" ht="15" x14ac:dyDescent="0.25">
      <c r="C17" s="27" t="str">
        <f>IF(_!$G$59=0," ",_!S117)</f>
        <v xml:space="preserve"> </v>
      </c>
    </row>
    <row r="18" spans="1:3" customFormat="1" ht="15" x14ac:dyDescent="0.25">
      <c r="C18" s="27" t="str">
        <f>IF(_!$G$59=0," ","Ligger något område under 60% rekommenderas du att arbeta med detta för att må bättre")</f>
        <v xml:space="preserve"> </v>
      </c>
    </row>
    <row r="19" spans="1:3" customFormat="1" ht="15" x14ac:dyDescent="0.25">
      <c r="C19" s="27" t="str">
        <f>IF(_!$G$59=0," ",_!Q61)</f>
        <v xml:space="preserve"> </v>
      </c>
    </row>
    <row r="20" spans="1:3" customFormat="1" ht="15" x14ac:dyDescent="0.25">
      <c r="C20" s="27" t="str">
        <f>IF(_!$G$59=0," ","Utifrån detta resultat kommer här några frågor som du kan arbeta vidare med.")</f>
        <v xml:space="preserve"> </v>
      </c>
    </row>
    <row r="21" spans="1:3" customFormat="1" ht="15" x14ac:dyDescent="0.25">
      <c r="B21" s="27"/>
    </row>
    <row r="22" spans="1:3" s="53" customFormat="1" ht="15.75" x14ac:dyDescent="0.25">
      <c r="A22" s="49" t="str">
        <f>IF(_!$G$59=0," ","Frågor:")</f>
        <v xml:space="preserve"> </v>
      </c>
      <c r="B22" s="58"/>
    </row>
    <row r="23" spans="1:3" s="60" customFormat="1" ht="39.950000000000003" customHeight="1" x14ac:dyDescent="0.25">
      <c r="C23" s="61" t="str">
        <f>IF(_!$G$59=0," ",_!V70)</f>
        <v xml:space="preserve"> </v>
      </c>
    </row>
    <row r="24" spans="1:3" s="60" customFormat="1" ht="39.950000000000003" customHeight="1" x14ac:dyDescent="0.25">
      <c r="C24" s="61" t="str">
        <f>IF(_!$G$59=0," ",_!V71)</f>
        <v xml:space="preserve"> </v>
      </c>
    </row>
    <row r="25" spans="1:3" s="60" customFormat="1" ht="39.950000000000003" customHeight="1" x14ac:dyDescent="0.25">
      <c r="C25" s="61" t="str">
        <f>IF(_!$G$59=0," ",_!V72)</f>
        <v xml:space="preserve"> </v>
      </c>
    </row>
    <row r="26" spans="1:3" s="60" customFormat="1" ht="39.950000000000003" customHeight="1" x14ac:dyDescent="0.25">
      <c r="C26" s="61" t="str">
        <f>IF(_!$G$59=0," ",_!V73)</f>
        <v xml:space="preserve"> </v>
      </c>
    </row>
    <row r="27" spans="1:3" s="60" customFormat="1" ht="39.950000000000003" customHeight="1" x14ac:dyDescent="0.25">
      <c r="C27" s="61" t="str">
        <f>IF(_!$G$59=0," ",_!V74)</f>
        <v xml:space="preserve"> </v>
      </c>
    </row>
    <row r="28" spans="1:3" s="60" customFormat="1" ht="39.950000000000003" customHeight="1" x14ac:dyDescent="0.25">
      <c r="C28" s="61" t="str">
        <f>IF(_!$G$59=0," ",_!V75)</f>
        <v xml:space="preserve"> </v>
      </c>
    </row>
    <row r="29" spans="1:3" s="60" customFormat="1" ht="39.950000000000003" customHeight="1" x14ac:dyDescent="0.25">
      <c r="C29" s="61" t="str">
        <f>IF(_!$G$59=0," ",_!V76)</f>
        <v xml:space="preserve"> </v>
      </c>
    </row>
    <row r="30" spans="1:3" s="60" customFormat="1" ht="39.950000000000003" customHeight="1" x14ac:dyDescent="0.25">
      <c r="C30" s="61" t="str">
        <f>IF(_!$G$59=0," ",_!V77)</f>
        <v xml:space="preserve"> </v>
      </c>
    </row>
    <row r="31" spans="1:3" s="60" customFormat="1" ht="39.950000000000003" customHeight="1" x14ac:dyDescent="0.25">
      <c r="C31" s="61" t="str">
        <f>IF(_!$G$59=0," ",_!V78)</f>
        <v xml:space="preserve"> </v>
      </c>
    </row>
    <row r="32" spans="1:3" s="60" customFormat="1" ht="39.950000000000003" customHeight="1" x14ac:dyDescent="0.25">
      <c r="C32" s="61" t="str">
        <f>IF(_!$G$59=0," ",_!V79)</f>
        <v xml:space="preserve"> </v>
      </c>
    </row>
    <row r="33" spans="3:3" s="60" customFormat="1" ht="39.950000000000003" customHeight="1" x14ac:dyDescent="0.25">
      <c r="C33" s="61" t="str">
        <f>IF(_!$G$59=0," ",_!V80)</f>
        <v xml:space="preserve"> </v>
      </c>
    </row>
    <row r="34" spans="3:3" s="60" customFormat="1" ht="39.950000000000003" customHeight="1" x14ac:dyDescent="0.25">
      <c r="C34" s="61" t="str">
        <f>IF(_!$G$59=0," ",_!V81)</f>
        <v xml:space="preserve"> </v>
      </c>
    </row>
    <row r="35" spans="3:3" s="60" customFormat="1" ht="39.950000000000003" customHeight="1" x14ac:dyDescent="0.25">
      <c r="C35" s="61" t="str">
        <f>IF(_!$G$59=0," ",_!V82)</f>
        <v xml:space="preserve"> </v>
      </c>
    </row>
    <row r="36" spans="3:3" s="60" customFormat="1" ht="39.950000000000003" customHeight="1" x14ac:dyDescent="0.25">
      <c r="C36" s="61" t="str">
        <f>IF(_!$G$59=0," ",_!V83)</f>
        <v xml:space="preserve"> </v>
      </c>
    </row>
    <row r="37" spans="3:3" s="60" customFormat="1" ht="39.950000000000003" customHeight="1" x14ac:dyDescent="0.25">
      <c r="C37" s="61" t="str">
        <f>IF(_!$G$59=0," ",_!V84)</f>
        <v xml:space="preserve"> </v>
      </c>
    </row>
    <row r="38" spans="3:3" s="60" customFormat="1" ht="39.950000000000003" customHeight="1" x14ac:dyDescent="0.25">
      <c r="C38" s="61" t="str">
        <f>IF(_!$G$59=0," ",_!V85)</f>
        <v xml:space="preserve"> </v>
      </c>
    </row>
    <row r="39" spans="3:3" s="60" customFormat="1" ht="39.950000000000003" customHeight="1" x14ac:dyDescent="0.25">
      <c r="C39" s="61" t="str">
        <f>IF(_!$G$59=0," ",_!V86)</f>
        <v xml:space="preserve"> </v>
      </c>
    </row>
    <row r="40" spans="3:3" s="60" customFormat="1" ht="39.950000000000003" customHeight="1" x14ac:dyDescent="0.25">
      <c r="C40" s="61" t="str">
        <f>IF(_!$G$59=0," ",_!V87)</f>
        <v xml:space="preserve"> </v>
      </c>
    </row>
    <row r="41" spans="3:3" s="60" customFormat="1" ht="39.950000000000003" customHeight="1" x14ac:dyDescent="0.25">
      <c r="C41" s="61" t="str">
        <f>IF(_!$G$59=0," ",_!V88)</f>
        <v xml:space="preserve"> </v>
      </c>
    </row>
    <row r="42" spans="3:3" s="60" customFormat="1" ht="39.950000000000003" customHeight="1" x14ac:dyDescent="0.25">
      <c r="C42" s="61" t="str">
        <f>IF(_!$G$59=0," ",_!V89)</f>
        <v xml:space="preserve"> </v>
      </c>
    </row>
    <row r="43" spans="3:3" s="60" customFormat="1" ht="39.950000000000003" customHeight="1" x14ac:dyDescent="0.25">
      <c r="C43" s="61" t="str">
        <f>IF(_!$G$59=0," ",_!V90)</f>
        <v xml:space="preserve"> </v>
      </c>
    </row>
    <row r="44" spans="3:3" s="60" customFormat="1" ht="39.950000000000003" customHeight="1" x14ac:dyDescent="0.25">
      <c r="C44" s="61" t="str">
        <f>IF(_!$G$59=0," ",_!V91)</f>
        <v xml:space="preserve"> </v>
      </c>
    </row>
    <row r="45" spans="3:3" s="60" customFormat="1" ht="39.950000000000003" customHeight="1" x14ac:dyDescent="0.25">
      <c r="C45" s="61" t="str">
        <f>IF(_!$G$59=0," ",_!V92)</f>
        <v xml:space="preserve"> </v>
      </c>
    </row>
    <row r="46" spans="3:3" s="60" customFormat="1" ht="39.950000000000003" customHeight="1" x14ac:dyDescent="0.25">
      <c r="C46" s="61" t="str">
        <f>IF(_!$G$59=0," ",_!V93)</f>
        <v xml:space="preserve"> </v>
      </c>
    </row>
    <row r="47" spans="3:3" s="60" customFormat="1" ht="39.950000000000003" customHeight="1" x14ac:dyDescent="0.25">
      <c r="C47" s="61" t="str">
        <f>IF(_!$G$59=0," ",_!V94)</f>
        <v xml:space="preserve"> </v>
      </c>
    </row>
    <row r="48" spans="3:3" s="60" customFormat="1" ht="39.950000000000003" customHeight="1" x14ac:dyDescent="0.25">
      <c r="C48" s="61" t="str">
        <f>IF(_!$G$59=0," ",_!V95)</f>
        <v xml:space="preserve"> </v>
      </c>
    </row>
    <row r="49" spans="3:3" s="60" customFormat="1" ht="39.950000000000003" customHeight="1" x14ac:dyDescent="0.25">
      <c r="C49" s="61"/>
    </row>
    <row r="50" spans="3:3" s="60" customFormat="1" ht="39.950000000000003" customHeight="1" x14ac:dyDescent="0.25">
      <c r="C50" s="61"/>
    </row>
    <row r="51" spans="3:3" s="60" customFormat="1" ht="39.950000000000003" customHeight="1" x14ac:dyDescent="0.25">
      <c r="C51" s="61"/>
    </row>
    <row r="52" spans="3:3" s="60" customFormat="1" ht="39.950000000000003" customHeight="1" x14ac:dyDescent="0.25">
      <c r="C52" s="61"/>
    </row>
    <row r="53" spans="3:3" s="60" customFormat="1" ht="39.950000000000003" customHeight="1" x14ac:dyDescent="0.25">
      <c r="C53" s="61"/>
    </row>
    <row r="54" spans="3:3" s="60" customFormat="1" ht="39.950000000000003" customHeight="1" x14ac:dyDescent="0.25">
      <c r="C54" s="61"/>
    </row>
    <row r="55" spans="3:3" s="60" customFormat="1" ht="39.950000000000003" customHeight="1" x14ac:dyDescent="0.25">
      <c r="C55" s="61"/>
    </row>
    <row r="56" spans="3:3" s="60" customFormat="1" ht="39.950000000000003" customHeight="1" x14ac:dyDescent="0.25">
      <c r="C56" s="61"/>
    </row>
    <row r="57" spans="3:3" s="60" customFormat="1" ht="39.950000000000003" customHeight="1" x14ac:dyDescent="0.25">
      <c r="C57" s="61"/>
    </row>
    <row r="58" spans="3:3" s="60" customFormat="1" ht="39.950000000000003" customHeight="1" x14ac:dyDescent="0.25">
      <c r="C58" s="61"/>
    </row>
    <row r="59" spans="3:3" s="60" customFormat="1" ht="39.950000000000003" customHeight="1" x14ac:dyDescent="0.25">
      <c r="C59" s="61"/>
    </row>
    <row r="60" spans="3:3" s="60" customFormat="1" ht="39.950000000000003" customHeight="1" x14ac:dyDescent="0.25">
      <c r="C60" s="61"/>
    </row>
    <row r="61" spans="3:3" s="60" customFormat="1" ht="39.950000000000003" customHeight="1" x14ac:dyDescent="0.25">
      <c r="C61" s="61"/>
    </row>
    <row r="62" spans="3:3" s="60" customFormat="1" ht="39.950000000000003" customHeight="1" x14ac:dyDescent="0.25">
      <c r="C62" s="61"/>
    </row>
    <row r="63" spans="3:3" s="60" customFormat="1" ht="39.950000000000003" customHeight="1" x14ac:dyDescent="0.25">
      <c r="C63" s="61"/>
    </row>
    <row r="64" spans="3:3" s="60" customFormat="1" ht="39.950000000000003" customHeight="1" x14ac:dyDescent="0.25">
      <c r="C64" s="61"/>
    </row>
    <row r="65" spans="3:3" s="60" customFormat="1" ht="39.950000000000003" customHeight="1" x14ac:dyDescent="0.25">
      <c r="C65" s="61"/>
    </row>
    <row r="66" spans="3:3" s="60" customFormat="1" ht="39.950000000000003" customHeight="1" x14ac:dyDescent="0.25">
      <c r="C66" s="61"/>
    </row>
    <row r="67" spans="3:3" s="60" customFormat="1" ht="39.950000000000003" customHeight="1" x14ac:dyDescent="0.25">
      <c r="C67" s="61"/>
    </row>
    <row r="68" spans="3:3" s="60" customFormat="1" ht="39.950000000000003" customHeight="1" x14ac:dyDescent="0.25">
      <c r="C68" s="61"/>
    </row>
    <row r="69" spans="3:3" s="60" customFormat="1" ht="39.950000000000003" customHeight="1" x14ac:dyDescent="0.25">
      <c r="C69" s="61"/>
    </row>
    <row r="70" spans="3:3" s="60" customFormat="1" ht="39.950000000000003" customHeight="1" x14ac:dyDescent="0.25">
      <c r="C70" s="61"/>
    </row>
    <row r="71" spans="3:3" s="60" customFormat="1" ht="39.950000000000003" customHeight="1" x14ac:dyDescent="0.25">
      <c r="C71" s="61"/>
    </row>
    <row r="72" spans="3:3" s="60" customFormat="1" ht="39.950000000000003" customHeight="1" x14ac:dyDescent="0.25">
      <c r="C72" s="61"/>
    </row>
    <row r="73" spans="3:3" s="60" customFormat="1" ht="39.950000000000003" customHeight="1" x14ac:dyDescent="0.25">
      <c r="C73" s="61"/>
    </row>
    <row r="74" spans="3:3" s="60" customFormat="1" ht="39.950000000000003" customHeight="1" x14ac:dyDescent="0.25">
      <c r="C74" s="61"/>
    </row>
    <row r="75" spans="3:3" s="60" customFormat="1" ht="39.950000000000003" customHeight="1" x14ac:dyDescent="0.25">
      <c r="C75" s="61"/>
    </row>
    <row r="76" spans="3:3" s="60" customFormat="1" ht="39.950000000000003" customHeight="1" x14ac:dyDescent="0.25">
      <c r="C76" s="61"/>
    </row>
    <row r="77" spans="3:3" s="60" customFormat="1" ht="39.950000000000003" customHeight="1" x14ac:dyDescent="0.25">
      <c r="C77" s="61"/>
    </row>
    <row r="78" spans="3:3" s="60" customFormat="1" ht="39.950000000000003" customHeight="1" x14ac:dyDescent="0.25">
      <c r="C78" s="61"/>
    </row>
    <row r="79" spans="3:3" s="60" customFormat="1" ht="15" x14ac:dyDescent="0.25">
      <c r="C79" s="61"/>
    </row>
    <row r="80" spans="3:3" s="60" customFormat="1" ht="15" x14ac:dyDescent="0.25">
      <c r="C80" s="61"/>
    </row>
    <row r="81" spans="2:3" s="60" customFormat="1" ht="15" x14ac:dyDescent="0.25">
      <c r="C81" s="61"/>
    </row>
    <row r="82" spans="2:3" s="60" customFormat="1" ht="15" x14ac:dyDescent="0.25">
      <c r="C82" s="61"/>
    </row>
    <row r="83" spans="2:3" s="60" customFormat="1" ht="15" x14ac:dyDescent="0.25">
      <c r="C83" s="61"/>
    </row>
    <row r="84" spans="2:3" s="60" customFormat="1" ht="15" x14ac:dyDescent="0.25">
      <c r="C84" s="61"/>
    </row>
    <row r="85" spans="2:3" s="60" customFormat="1" ht="15" x14ac:dyDescent="0.25">
      <c r="C85" s="61"/>
    </row>
    <row r="86" spans="2:3" s="60" customFormat="1" ht="15" x14ac:dyDescent="0.25">
      <c r="C86" s="61"/>
    </row>
    <row r="87" spans="2:3" s="60" customFormat="1" ht="15" x14ac:dyDescent="0.25">
      <c r="B87" s="62"/>
      <c r="C87" s="63"/>
    </row>
    <row r="88" spans="2:3" s="60" customFormat="1" ht="15" x14ac:dyDescent="0.25">
      <c r="B88" s="62"/>
      <c r="C88" s="63"/>
    </row>
    <row r="89" spans="2:3" s="60" customFormat="1" ht="15" x14ac:dyDescent="0.25">
      <c r="B89" s="62"/>
      <c r="C89" s="63"/>
    </row>
    <row r="90" spans="2:3" s="60" customFormat="1" ht="15" x14ac:dyDescent="0.25">
      <c r="B90" s="62"/>
      <c r="C90" s="63"/>
    </row>
    <row r="91" spans="2:3" s="60" customFormat="1" ht="15" x14ac:dyDescent="0.25">
      <c r="B91" s="62"/>
      <c r="C91" s="63"/>
    </row>
    <row r="92" spans="2:3" s="60" customFormat="1" ht="15" x14ac:dyDescent="0.25">
      <c r="B92" s="62"/>
      <c r="C92" s="63"/>
    </row>
    <row r="93" spans="2:3" s="60" customFormat="1" ht="15" x14ac:dyDescent="0.25">
      <c r="B93" s="62"/>
      <c r="C93" s="63"/>
    </row>
    <row r="94" spans="2:3" s="60" customFormat="1" ht="15" x14ac:dyDescent="0.25">
      <c r="B94" s="62"/>
      <c r="C94" s="63"/>
    </row>
    <row r="95" spans="2:3" s="60" customFormat="1" ht="15" x14ac:dyDescent="0.25">
      <c r="B95" s="62"/>
      <c r="C95" s="63"/>
    </row>
    <row r="96" spans="2:3" s="60" customFormat="1" ht="15" x14ac:dyDescent="0.25">
      <c r="B96" s="62"/>
      <c r="C96" s="63"/>
    </row>
    <row r="97" spans="2:2" s="60" customFormat="1" ht="15" x14ac:dyDescent="0.25">
      <c r="B97" s="62"/>
    </row>
    <row r="98" spans="2:2" s="60" customFormat="1" ht="15" x14ac:dyDescent="0.25">
      <c r="B98" s="62"/>
    </row>
    <row r="99" spans="2:2" s="60" customFormat="1" ht="15" x14ac:dyDescent="0.25">
      <c r="B99" s="62"/>
    </row>
    <row r="100" spans="2:2" s="60" customFormat="1" ht="15" x14ac:dyDescent="0.25">
      <c r="B100" s="62"/>
    </row>
    <row r="101" spans="2:2" s="60" customFormat="1" ht="15" x14ac:dyDescent="0.25">
      <c r="B101" s="62"/>
    </row>
    <row r="102" spans="2:2" s="60" customFormat="1" ht="15" x14ac:dyDescent="0.25">
      <c r="B102" s="62"/>
    </row>
    <row r="103" spans="2:2" s="60" customFormat="1" ht="15" x14ac:dyDescent="0.25">
      <c r="B103" s="62"/>
    </row>
    <row r="104" spans="2:2" s="60" customFormat="1" ht="15" x14ac:dyDescent="0.25">
      <c r="B104" s="62"/>
    </row>
    <row r="105" spans="2:2" s="60" customFormat="1" ht="15" x14ac:dyDescent="0.25">
      <c r="B105" s="62"/>
    </row>
    <row r="106" spans="2:2" s="60" customFormat="1" ht="15" x14ac:dyDescent="0.25">
      <c r="B106" s="62"/>
    </row>
    <row r="107" spans="2:2" s="60" customFormat="1" ht="15" x14ac:dyDescent="0.25">
      <c r="B107" s="62"/>
    </row>
  </sheetData>
  <sheetProtection algorithmName="SHA-512" hashValue="sDvl4Min26P7iePfD8yvErdnsA+s9Zk8QsQea0j3WZlJXbsCQMMrvEZb5+Np56631oT2uREbHnRzwjKJTvBBSA==" saltValue="c+sy2n8VVO2he8d3J8pvaQ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D2D70-6186-4A94-B402-C9F799386956}">
  <sheetPr codeName="Blad2"/>
  <dimension ref="A1:V137"/>
  <sheetViews>
    <sheetView showGridLines="0" showRowColHeaders="0" topLeftCell="A157" zoomScale="70" zoomScaleNormal="70" workbookViewId="0">
      <selection activeCell="A169" sqref="A169"/>
    </sheetView>
  </sheetViews>
  <sheetFormatPr defaultRowHeight="15" x14ac:dyDescent="0.25"/>
  <cols>
    <col min="1" max="1" width="62.42578125" style="5" bestFit="1" customWidth="1"/>
    <col min="2" max="2" width="4.7109375" style="26" customWidth="1"/>
    <col min="3" max="3" width="3.7109375" style="18" bestFit="1" customWidth="1"/>
    <col min="4" max="4" width="3.7109375" style="18" customWidth="1"/>
    <col min="5" max="5" width="5.140625" style="19" bestFit="1" customWidth="1"/>
    <col min="6" max="6" width="5" style="18" bestFit="1" customWidth="1"/>
    <col min="7" max="11" width="5" style="18" customWidth="1"/>
    <col min="12" max="12" width="9.28515625" style="18" bestFit="1" customWidth="1"/>
    <col min="13" max="13" width="5" style="27" customWidth="1"/>
    <col min="14" max="14" width="7.28515625" bestFit="1" customWidth="1"/>
    <col min="15" max="15" width="37.42578125" bestFit="1" customWidth="1"/>
    <col min="16" max="16" width="39.140625" bestFit="1" customWidth="1"/>
    <col min="17" max="17" width="41" bestFit="1" customWidth="1"/>
    <col min="18" max="18" width="36.28515625" bestFit="1" customWidth="1"/>
    <col min="19" max="19" width="24.7109375" bestFit="1" customWidth="1"/>
    <col min="20" max="20" width="123.85546875" bestFit="1" customWidth="1"/>
    <col min="22" max="22" width="97.42578125" customWidth="1"/>
  </cols>
  <sheetData>
    <row r="1" spans="1:20" ht="25.5" x14ac:dyDescent="0.3">
      <c r="A1" s="24" t="s">
        <v>146</v>
      </c>
      <c r="B1" s="25" t="s">
        <v>128</v>
      </c>
      <c r="C1" s="21" t="s">
        <v>122</v>
      </c>
      <c r="D1" s="21" t="s">
        <v>186</v>
      </c>
      <c r="E1" s="42" t="s">
        <v>46</v>
      </c>
      <c r="F1" s="22" t="s">
        <v>132</v>
      </c>
      <c r="G1" s="22" t="s">
        <v>148</v>
      </c>
      <c r="H1" s="22" t="s">
        <v>147</v>
      </c>
      <c r="I1" s="22" t="s">
        <v>200</v>
      </c>
      <c r="J1" s="22" t="s">
        <v>202</v>
      </c>
      <c r="K1" s="22" t="s">
        <v>201</v>
      </c>
      <c r="L1" s="22" t="s">
        <v>199</v>
      </c>
      <c r="M1" s="32" t="s">
        <v>158</v>
      </c>
      <c r="N1" s="2"/>
      <c r="O1" s="3">
        <v>1</v>
      </c>
      <c r="P1" s="3">
        <v>2</v>
      </c>
      <c r="Q1" s="3">
        <v>3</v>
      </c>
      <c r="R1" s="3">
        <v>4</v>
      </c>
      <c r="S1" s="3">
        <v>5</v>
      </c>
      <c r="T1" s="1" t="s">
        <v>211</v>
      </c>
    </row>
    <row r="2" spans="1:20" x14ac:dyDescent="0.25">
      <c r="A2" s="8" t="s">
        <v>36</v>
      </c>
      <c r="C2" s="3"/>
      <c r="D2" s="3"/>
      <c r="E2" s="43"/>
      <c r="F2" s="3"/>
      <c r="G2" s="3"/>
      <c r="H2" s="3"/>
      <c r="I2" s="3"/>
      <c r="J2" s="3"/>
      <c r="K2" s="3"/>
      <c r="L2" s="3"/>
      <c r="M2" s="20"/>
      <c r="N2" s="1"/>
      <c r="O2" s="1"/>
      <c r="P2" s="1"/>
      <c r="Q2" s="1"/>
      <c r="R2" s="1"/>
      <c r="S2" s="1"/>
    </row>
    <row r="3" spans="1:20" x14ac:dyDescent="0.25">
      <c r="A3" s="16" t="s">
        <v>219</v>
      </c>
      <c r="B3" s="26">
        <v>0</v>
      </c>
      <c r="C3" s="18" t="s">
        <v>145</v>
      </c>
      <c r="D3" s="3"/>
      <c r="E3" s="43"/>
      <c r="F3" s="3"/>
      <c r="G3" s="3"/>
      <c r="H3" s="3"/>
      <c r="I3" s="3"/>
      <c r="J3" s="3"/>
      <c r="K3" s="3"/>
      <c r="L3" s="3"/>
      <c r="M3" s="20"/>
      <c r="N3" s="1"/>
      <c r="O3" s="12" t="str">
        <f>FRÅGOR!C2</f>
        <v>namn</v>
      </c>
      <c r="P3" s="1"/>
      <c r="Q3" s="1"/>
      <c r="R3" s="1"/>
      <c r="S3" s="1"/>
    </row>
    <row r="4" spans="1:20" x14ac:dyDescent="0.25">
      <c r="A4" s="16" t="s">
        <v>37</v>
      </c>
      <c r="B4" s="26">
        <v>1</v>
      </c>
      <c r="C4" s="18" t="s">
        <v>145</v>
      </c>
      <c r="F4" s="18">
        <f>FRÅGOR!C3</f>
        <v>0</v>
      </c>
      <c r="G4" s="18">
        <f>FRÅGOR!C3</f>
        <v>0</v>
      </c>
      <c r="M4" s="34" t="str">
        <f>IF(F4=0,"svar saknas"," ")</f>
        <v>svar saknas</v>
      </c>
      <c r="N4" s="12" t="s">
        <v>133</v>
      </c>
      <c r="Q4" s="1"/>
      <c r="R4" s="1"/>
      <c r="S4" s="1"/>
    </row>
    <row r="5" spans="1:20" x14ac:dyDescent="0.25">
      <c r="A5" s="16" t="s">
        <v>48</v>
      </c>
      <c r="B5" s="26">
        <v>2</v>
      </c>
      <c r="C5" s="18" t="s">
        <v>145</v>
      </c>
      <c r="F5" s="18">
        <f>FRÅGOR!C4</f>
        <v>0</v>
      </c>
      <c r="G5" s="18">
        <f>FRÅGOR!C4</f>
        <v>0</v>
      </c>
      <c r="M5" s="34" t="str">
        <f>IF(F5=0,"svar saknas"," ")</f>
        <v>svar saknas</v>
      </c>
      <c r="N5" s="12" t="s">
        <v>134</v>
      </c>
      <c r="R5" s="1"/>
      <c r="S5" s="1"/>
    </row>
    <row r="6" spans="1:20" x14ac:dyDescent="0.25">
      <c r="A6" s="16" t="s">
        <v>49</v>
      </c>
      <c r="B6" s="26">
        <v>3</v>
      </c>
      <c r="C6" s="18" t="s">
        <v>145</v>
      </c>
      <c r="F6" s="18">
        <f>FRÅGOR!C5</f>
        <v>0</v>
      </c>
      <c r="G6" s="18">
        <f>FRÅGOR!C5</f>
        <v>0</v>
      </c>
      <c r="M6" s="34" t="str">
        <f>IF(F6=0,"svar saknas"," ")</f>
        <v>svar saknas</v>
      </c>
      <c r="N6" s="17" t="s">
        <v>135</v>
      </c>
      <c r="Q6" s="1"/>
      <c r="R6" s="1"/>
      <c r="S6" s="1"/>
    </row>
    <row r="7" spans="1:20" x14ac:dyDescent="0.25">
      <c r="A7" s="16" t="s">
        <v>50</v>
      </c>
      <c r="B7" s="26">
        <v>4</v>
      </c>
      <c r="C7" s="18" t="s">
        <v>145</v>
      </c>
      <c r="F7" s="3">
        <v>1</v>
      </c>
      <c r="G7" s="18">
        <f>F7-1</f>
        <v>0</v>
      </c>
      <c r="H7" s="3"/>
      <c r="I7" s="3"/>
      <c r="J7" s="3"/>
      <c r="K7" s="3"/>
      <c r="L7" s="3"/>
      <c r="M7" s="34" t="str">
        <f>IF(F7=1,"svar saknas"," ")</f>
        <v>svar saknas</v>
      </c>
      <c r="N7" s="12" t="s">
        <v>131</v>
      </c>
      <c r="O7" s="12" t="s">
        <v>129</v>
      </c>
      <c r="P7" s="12" t="s">
        <v>130</v>
      </c>
      <c r="R7" s="1"/>
      <c r="S7" s="1"/>
    </row>
    <row r="8" spans="1:20" s="6" customFormat="1" ht="7.5" customHeight="1" x14ac:dyDescent="0.25">
      <c r="B8" s="26"/>
      <c r="C8" s="19"/>
      <c r="D8" s="19"/>
      <c r="E8" s="19"/>
      <c r="F8" s="19"/>
      <c r="G8" s="19"/>
      <c r="H8" s="19"/>
      <c r="I8" s="19"/>
      <c r="J8" s="19"/>
      <c r="K8" s="19"/>
      <c r="L8" s="19"/>
      <c r="M8" s="33"/>
      <c r="N8"/>
      <c r="O8" s="7"/>
      <c r="Q8" s="7"/>
      <c r="R8" s="7"/>
      <c r="S8" s="7"/>
    </row>
    <row r="9" spans="1:20" x14ac:dyDescent="0.25">
      <c r="A9" s="8" t="s">
        <v>0</v>
      </c>
      <c r="C9" s="3"/>
      <c r="D9" s="3"/>
      <c r="E9" s="43">
        <f>SUM(E10:E16)</f>
        <v>12</v>
      </c>
      <c r="F9" s="3"/>
      <c r="G9" s="3"/>
      <c r="H9" s="3">
        <f>SUM(H10:H16)*5/3</f>
        <v>0</v>
      </c>
      <c r="I9" s="27" t="s">
        <v>160</v>
      </c>
      <c r="J9" s="27"/>
      <c r="K9" s="27"/>
      <c r="L9" s="27"/>
      <c r="N9" s="1"/>
      <c r="O9" s="3"/>
      <c r="P9" s="3"/>
      <c r="Q9" s="3"/>
      <c r="R9" s="3"/>
      <c r="S9" s="3"/>
    </row>
    <row r="10" spans="1:20" x14ac:dyDescent="0.25">
      <c r="A10" s="13" t="s">
        <v>5</v>
      </c>
      <c r="B10" s="26">
        <v>5</v>
      </c>
      <c r="C10" s="18" t="s">
        <v>0</v>
      </c>
      <c r="E10" s="19">
        <v>3</v>
      </c>
      <c r="F10" s="18">
        <v>1</v>
      </c>
      <c r="G10" s="18">
        <f>F10-1</f>
        <v>0</v>
      </c>
      <c r="H10" s="18">
        <f>E10*G10</f>
        <v>0</v>
      </c>
      <c r="I10" s="18" t="str">
        <f>IF($C$61="S","ja","nej")</f>
        <v>ja</v>
      </c>
      <c r="J10" s="18">
        <v>2</v>
      </c>
      <c r="K10" s="18" t="str">
        <f>IF(G10&gt;J10,"nej","ja")</f>
        <v>ja</v>
      </c>
      <c r="L10" s="18" t="str">
        <f>IF(I10="nej","nej",IF(K10="nej","nej","ja"))</f>
        <v>ja</v>
      </c>
      <c r="M10" s="34" t="str">
        <f>IF(F10=1,"svar saknas"," ")</f>
        <v>svar saknas</v>
      </c>
      <c r="N10" s="12" t="s">
        <v>131</v>
      </c>
      <c r="O10" s="12" t="s">
        <v>10</v>
      </c>
      <c r="P10" s="12" t="s">
        <v>6</v>
      </c>
      <c r="Q10" s="12" t="s">
        <v>9</v>
      </c>
      <c r="R10" s="12" t="s">
        <v>8</v>
      </c>
      <c r="S10" s="12" t="s">
        <v>7</v>
      </c>
      <c r="T10" t="s">
        <v>164</v>
      </c>
    </row>
    <row r="11" spans="1:20" x14ac:dyDescent="0.25">
      <c r="A11" s="14" t="s">
        <v>18</v>
      </c>
      <c r="B11" s="26">
        <v>6</v>
      </c>
      <c r="C11" s="18" t="s">
        <v>0</v>
      </c>
      <c r="E11" s="19">
        <v>1</v>
      </c>
      <c r="F11" s="18">
        <v>1</v>
      </c>
      <c r="G11" s="18">
        <f t="shared" ref="G11:G49" si="0">F11-1</f>
        <v>0</v>
      </c>
      <c r="H11" s="18">
        <f t="shared" ref="H11:H16" si="1">E11*G11</f>
        <v>0</v>
      </c>
      <c r="I11" s="18" t="str">
        <f t="shared" ref="I11:I16" si="2">IF($C$61="S","ja","nej")</f>
        <v>ja</v>
      </c>
      <c r="J11" s="18">
        <v>3</v>
      </c>
      <c r="K11" s="18" t="str">
        <f t="shared" ref="K11:K16" si="3">IF(G11&gt;J11,"nej","ja")</f>
        <v>ja</v>
      </c>
      <c r="L11" s="18" t="str">
        <f>IF(I11="nej","nej",IF(K11="nej","nej","ja"))</f>
        <v>ja</v>
      </c>
      <c r="M11" s="34" t="str">
        <f t="shared" ref="M11:M50" si="4">IF(F11=1,"svar saknas"," ")</f>
        <v>svar saknas</v>
      </c>
      <c r="N11" s="12" t="s">
        <v>131</v>
      </c>
      <c r="O11" s="12" t="s">
        <v>21</v>
      </c>
      <c r="P11" s="12" t="s">
        <v>22</v>
      </c>
      <c r="Q11" s="12" t="s">
        <v>20</v>
      </c>
      <c r="R11" s="12" t="s">
        <v>19</v>
      </c>
      <c r="S11" s="12" t="s">
        <v>23</v>
      </c>
      <c r="T11" t="s">
        <v>185</v>
      </c>
    </row>
    <row r="12" spans="1:20" x14ac:dyDescent="0.25">
      <c r="A12" s="14" t="s">
        <v>11</v>
      </c>
      <c r="B12" s="26">
        <v>7</v>
      </c>
      <c r="C12" s="18" t="s">
        <v>0</v>
      </c>
      <c r="E12" s="19">
        <v>2</v>
      </c>
      <c r="F12" s="18">
        <v>1</v>
      </c>
      <c r="G12" s="18">
        <f t="shared" si="0"/>
        <v>0</v>
      </c>
      <c r="H12" s="18">
        <f t="shared" si="1"/>
        <v>0</v>
      </c>
      <c r="I12" s="18" t="str">
        <f t="shared" si="2"/>
        <v>ja</v>
      </c>
      <c r="J12" s="18">
        <v>3</v>
      </c>
      <c r="K12" s="18" t="str">
        <f t="shared" si="3"/>
        <v>ja</v>
      </c>
      <c r="L12" s="18" t="str">
        <f t="shared" ref="L12:L50" si="5">IF(I12="nej","nej",IF(K12="nej","nej","ja"))</f>
        <v>ja</v>
      </c>
      <c r="M12" s="34" t="str">
        <f t="shared" si="4"/>
        <v>svar saknas</v>
      </c>
      <c r="N12" s="12" t="s">
        <v>131</v>
      </c>
      <c r="O12" s="12" t="s">
        <v>12</v>
      </c>
      <c r="P12" s="12" t="s">
        <v>16</v>
      </c>
      <c r="Q12" s="12" t="s">
        <v>17</v>
      </c>
      <c r="R12" s="12" t="s">
        <v>14</v>
      </c>
      <c r="S12" s="12" t="s">
        <v>13</v>
      </c>
      <c r="T12" t="s">
        <v>184</v>
      </c>
    </row>
    <row r="13" spans="1:20" x14ac:dyDescent="0.25">
      <c r="A13" s="14" t="s">
        <v>29</v>
      </c>
      <c r="B13" s="26">
        <v>8</v>
      </c>
      <c r="C13" s="18" t="s">
        <v>0</v>
      </c>
      <c r="E13" s="19">
        <v>2</v>
      </c>
      <c r="F13" s="18">
        <v>1</v>
      </c>
      <c r="G13" s="18">
        <f t="shared" si="0"/>
        <v>0</v>
      </c>
      <c r="H13" s="18">
        <f t="shared" si="1"/>
        <v>0</v>
      </c>
      <c r="I13" s="18" t="str">
        <f t="shared" si="2"/>
        <v>ja</v>
      </c>
      <c r="J13" s="18">
        <v>3</v>
      </c>
      <c r="K13" s="18" t="str">
        <f t="shared" si="3"/>
        <v>ja</v>
      </c>
      <c r="L13" s="18" t="str">
        <f t="shared" si="5"/>
        <v>ja</v>
      </c>
      <c r="M13" s="34" t="str">
        <f t="shared" si="4"/>
        <v>svar saknas</v>
      </c>
      <c r="N13" s="12" t="s">
        <v>131</v>
      </c>
      <c r="O13" s="12" t="s">
        <v>30</v>
      </c>
      <c r="P13" s="12" t="s">
        <v>31</v>
      </c>
      <c r="Q13" s="12" t="s">
        <v>33</v>
      </c>
      <c r="R13" s="12" t="s">
        <v>34</v>
      </c>
      <c r="S13" s="12" t="s">
        <v>32</v>
      </c>
      <c r="T13" t="s">
        <v>166</v>
      </c>
    </row>
    <row r="14" spans="1:20" x14ac:dyDescent="0.25">
      <c r="A14" s="14" t="s">
        <v>35</v>
      </c>
      <c r="B14" s="26">
        <v>9</v>
      </c>
      <c r="C14" s="18" t="s">
        <v>0</v>
      </c>
      <c r="E14" s="19">
        <v>2</v>
      </c>
      <c r="F14" s="18">
        <v>1</v>
      </c>
      <c r="G14" s="18">
        <f t="shared" si="0"/>
        <v>0</v>
      </c>
      <c r="H14" s="18">
        <f t="shared" si="1"/>
        <v>0</v>
      </c>
      <c r="I14" s="18" t="str">
        <f t="shared" si="2"/>
        <v>ja</v>
      </c>
      <c r="J14" s="18">
        <v>2</v>
      </c>
      <c r="K14" s="18" t="str">
        <f t="shared" si="3"/>
        <v>ja</v>
      </c>
      <c r="L14" s="18" t="str">
        <f t="shared" si="5"/>
        <v>ja</v>
      </c>
      <c r="M14" s="34" t="str">
        <f t="shared" si="4"/>
        <v>svar saknas</v>
      </c>
      <c r="N14" s="12" t="s">
        <v>131</v>
      </c>
      <c r="O14" s="12" t="s">
        <v>44</v>
      </c>
      <c r="P14" s="12" t="s">
        <v>42</v>
      </c>
      <c r="Q14" s="12" t="s">
        <v>41</v>
      </c>
      <c r="R14" s="12" t="s">
        <v>40</v>
      </c>
      <c r="S14" s="12" t="s">
        <v>43</v>
      </c>
      <c r="T14" t="s">
        <v>165</v>
      </c>
    </row>
    <row r="15" spans="1:20" x14ac:dyDescent="0.25">
      <c r="A15" s="14" t="s">
        <v>24</v>
      </c>
      <c r="B15" s="26">
        <v>10</v>
      </c>
      <c r="C15" s="18" t="s">
        <v>0</v>
      </c>
      <c r="E15" s="19">
        <v>1</v>
      </c>
      <c r="F15" s="18">
        <v>1</v>
      </c>
      <c r="G15" s="18">
        <f t="shared" si="0"/>
        <v>0</v>
      </c>
      <c r="H15" s="18">
        <f t="shared" si="1"/>
        <v>0</v>
      </c>
      <c r="I15" s="18" t="str">
        <f t="shared" si="2"/>
        <v>ja</v>
      </c>
      <c r="J15" s="18">
        <v>2</v>
      </c>
      <c r="K15" s="18" t="str">
        <f t="shared" si="3"/>
        <v>ja</v>
      </c>
      <c r="L15" s="18" t="str">
        <f t="shared" si="5"/>
        <v>ja</v>
      </c>
      <c r="M15" s="34" t="str">
        <f t="shared" si="4"/>
        <v>svar saknas</v>
      </c>
      <c r="N15" s="12" t="s">
        <v>131</v>
      </c>
      <c r="O15" s="12" t="s">
        <v>25</v>
      </c>
      <c r="P15" s="12" t="s">
        <v>26</v>
      </c>
      <c r="Q15" s="12" t="s">
        <v>27</v>
      </c>
      <c r="R15" s="12" t="s">
        <v>28</v>
      </c>
      <c r="S15" s="12" t="s">
        <v>15</v>
      </c>
      <c r="T15" t="s">
        <v>207</v>
      </c>
    </row>
    <row r="16" spans="1:20" x14ac:dyDescent="0.25">
      <c r="A16" s="15" t="s">
        <v>45</v>
      </c>
      <c r="B16" s="26">
        <v>11</v>
      </c>
      <c r="C16" s="18" t="s">
        <v>0</v>
      </c>
      <c r="E16" s="19">
        <v>1</v>
      </c>
      <c r="F16" s="18">
        <v>1</v>
      </c>
      <c r="G16" s="18">
        <f t="shared" si="0"/>
        <v>0</v>
      </c>
      <c r="H16" s="18">
        <f t="shared" si="1"/>
        <v>0</v>
      </c>
      <c r="I16" s="18" t="str">
        <f t="shared" si="2"/>
        <v>ja</v>
      </c>
      <c r="J16" s="18">
        <v>2</v>
      </c>
      <c r="K16" s="18" t="str">
        <f t="shared" si="3"/>
        <v>ja</v>
      </c>
      <c r="L16" s="18" t="str">
        <f t="shared" si="5"/>
        <v>ja</v>
      </c>
      <c r="M16" s="34" t="str">
        <f t="shared" si="4"/>
        <v>svar saknas</v>
      </c>
      <c r="N16" s="12" t="s">
        <v>131</v>
      </c>
      <c r="O16" s="12" t="s">
        <v>25</v>
      </c>
      <c r="P16" s="12" t="s">
        <v>26</v>
      </c>
      <c r="Q16" s="12" t="s">
        <v>27</v>
      </c>
      <c r="R16" s="12" t="s">
        <v>47</v>
      </c>
      <c r="S16" s="12" t="s">
        <v>15</v>
      </c>
      <c r="T16" t="s">
        <v>152</v>
      </c>
    </row>
    <row r="17" spans="1:20" ht="6" customHeight="1" x14ac:dyDescent="0.25">
      <c r="M17" s="34"/>
    </row>
    <row r="18" spans="1:20" x14ac:dyDescent="0.25">
      <c r="A18" s="8" t="s">
        <v>1</v>
      </c>
      <c r="C18" s="3"/>
      <c r="D18" s="3"/>
      <c r="E18" s="43">
        <f>SUM(E19:E24)</f>
        <v>12</v>
      </c>
      <c r="F18" s="3"/>
      <c r="H18" s="3">
        <f>SUM(H19:H24)*5/3</f>
        <v>0</v>
      </c>
      <c r="I18" s="27" t="s">
        <v>160</v>
      </c>
      <c r="J18" s="27"/>
      <c r="K18" s="27"/>
      <c r="N18" s="1"/>
    </row>
    <row r="19" spans="1:20" x14ac:dyDescent="0.25">
      <c r="A19" s="13" t="s">
        <v>68</v>
      </c>
      <c r="B19" s="26">
        <v>12</v>
      </c>
      <c r="C19" s="18" t="s">
        <v>1</v>
      </c>
      <c r="E19" s="19">
        <v>3</v>
      </c>
      <c r="F19" s="18">
        <v>1</v>
      </c>
      <c r="G19" s="18">
        <f t="shared" si="0"/>
        <v>0</v>
      </c>
      <c r="H19" s="18">
        <f>E19*G19</f>
        <v>0</v>
      </c>
      <c r="I19" s="18" t="str">
        <f>IF($C$61="M","ja","nej")</f>
        <v>nej</v>
      </c>
      <c r="J19" s="18">
        <v>3</v>
      </c>
      <c r="K19" s="18" t="str">
        <f t="shared" ref="K19:K50" si="6">IF(G19&gt;J19,"nej","ja")</f>
        <v>ja</v>
      </c>
      <c r="L19" s="18" t="str">
        <f t="shared" si="5"/>
        <v>nej</v>
      </c>
      <c r="M19" s="34" t="str">
        <f t="shared" si="4"/>
        <v>svar saknas</v>
      </c>
      <c r="N19" s="12" t="s">
        <v>131</v>
      </c>
      <c r="O19" s="12" t="s">
        <v>12</v>
      </c>
      <c r="P19" s="12" t="s">
        <v>16</v>
      </c>
      <c r="Q19" s="12" t="s">
        <v>17</v>
      </c>
      <c r="R19" s="12" t="s">
        <v>52</v>
      </c>
      <c r="S19" s="12" t="s">
        <v>13</v>
      </c>
      <c r="T19" t="s">
        <v>171</v>
      </c>
    </row>
    <row r="20" spans="1:20" x14ac:dyDescent="0.25">
      <c r="A20" s="14" t="s">
        <v>53</v>
      </c>
      <c r="B20" s="26">
        <v>13</v>
      </c>
      <c r="C20" s="18" t="s">
        <v>1</v>
      </c>
      <c r="E20" s="19">
        <v>1</v>
      </c>
      <c r="F20" s="18">
        <v>1</v>
      </c>
      <c r="G20" s="18">
        <f t="shared" si="0"/>
        <v>0</v>
      </c>
      <c r="H20" s="18">
        <f t="shared" ref="H20:H23" si="7">E20*G20</f>
        <v>0</v>
      </c>
      <c r="I20" s="18" t="str">
        <f t="shared" ref="I20:I24" si="8">IF($C$61="M","ja","nej")</f>
        <v>nej</v>
      </c>
      <c r="J20" s="18">
        <v>2</v>
      </c>
      <c r="K20" s="18" t="str">
        <f t="shared" si="6"/>
        <v>ja</v>
      </c>
      <c r="L20" s="18" t="str">
        <f t="shared" si="5"/>
        <v>nej</v>
      </c>
      <c r="M20" s="34" t="str">
        <f t="shared" si="4"/>
        <v>svar saknas</v>
      </c>
      <c r="N20" s="12" t="s">
        <v>131</v>
      </c>
      <c r="O20" s="12" t="s">
        <v>12</v>
      </c>
      <c r="P20" s="12" t="s">
        <v>16</v>
      </c>
      <c r="Q20" s="12" t="s">
        <v>17</v>
      </c>
      <c r="R20" s="12" t="s">
        <v>52</v>
      </c>
      <c r="S20" s="12" t="s">
        <v>13</v>
      </c>
      <c r="T20" t="s">
        <v>170</v>
      </c>
    </row>
    <row r="21" spans="1:20" x14ac:dyDescent="0.25">
      <c r="A21" s="14" t="s">
        <v>54</v>
      </c>
      <c r="B21" s="26">
        <v>14</v>
      </c>
      <c r="C21" s="18" t="s">
        <v>1</v>
      </c>
      <c r="E21" s="19">
        <v>3</v>
      </c>
      <c r="F21" s="18">
        <v>1</v>
      </c>
      <c r="G21" s="18">
        <f t="shared" si="0"/>
        <v>0</v>
      </c>
      <c r="H21" s="18">
        <f t="shared" si="7"/>
        <v>0</v>
      </c>
      <c r="I21" s="18" t="str">
        <f t="shared" si="8"/>
        <v>nej</v>
      </c>
      <c r="J21" s="18">
        <v>2</v>
      </c>
      <c r="K21" s="18" t="str">
        <f t="shared" si="6"/>
        <v>ja</v>
      </c>
      <c r="L21" s="18" t="str">
        <f t="shared" si="5"/>
        <v>nej</v>
      </c>
      <c r="M21" s="34" t="str">
        <f t="shared" si="4"/>
        <v>svar saknas</v>
      </c>
      <c r="N21" s="12" t="s">
        <v>131</v>
      </c>
      <c r="O21" s="12" t="s">
        <v>55</v>
      </c>
      <c r="P21" s="12" t="s">
        <v>56</v>
      </c>
      <c r="Q21" s="12" t="s">
        <v>57</v>
      </c>
      <c r="R21" s="12" t="s">
        <v>58</v>
      </c>
      <c r="S21" s="12" t="s">
        <v>59</v>
      </c>
      <c r="T21" t="s">
        <v>167</v>
      </c>
    </row>
    <row r="22" spans="1:20" x14ac:dyDescent="0.25">
      <c r="A22" s="14" t="s">
        <v>60</v>
      </c>
      <c r="B22" s="26">
        <v>15</v>
      </c>
      <c r="C22" s="18" t="s">
        <v>1</v>
      </c>
      <c r="E22" s="19">
        <v>2</v>
      </c>
      <c r="F22" s="18">
        <v>1</v>
      </c>
      <c r="G22" s="18">
        <f t="shared" si="0"/>
        <v>0</v>
      </c>
      <c r="H22" s="18">
        <f t="shared" si="7"/>
        <v>0</v>
      </c>
      <c r="I22" s="18" t="str">
        <f t="shared" si="8"/>
        <v>nej</v>
      </c>
      <c r="J22" s="18">
        <v>2</v>
      </c>
      <c r="K22" s="18" t="str">
        <f t="shared" si="6"/>
        <v>ja</v>
      </c>
      <c r="L22" s="18" t="str">
        <f t="shared" si="5"/>
        <v>nej</v>
      </c>
      <c r="M22" s="34" t="str">
        <f t="shared" si="4"/>
        <v>svar saknas</v>
      </c>
      <c r="N22" s="12" t="s">
        <v>131</v>
      </c>
      <c r="O22" s="12" t="s">
        <v>12</v>
      </c>
      <c r="P22" s="12" t="s">
        <v>16</v>
      </c>
      <c r="Q22" s="12" t="s">
        <v>17</v>
      </c>
      <c r="R22" s="12" t="s">
        <v>14</v>
      </c>
      <c r="S22" s="12" t="s">
        <v>13</v>
      </c>
      <c r="T22" t="s">
        <v>203</v>
      </c>
    </row>
    <row r="23" spans="1:20" x14ac:dyDescent="0.25">
      <c r="A23" s="14" t="s">
        <v>61</v>
      </c>
      <c r="B23" s="26">
        <v>16</v>
      </c>
      <c r="C23" s="18" t="s">
        <v>1</v>
      </c>
      <c r="E23" s="19">
        <v>2</v>
      </c>
      <c r="F23" s="18">
        <v>1</v>
      </c>
      <c r="G23" s="18">
        <f t="shared" si="0"/>
        <v>0</v>
      </c>
      <c r="H23" s="18">
        <f t="shared" si="7"/>
        <v>0</v>
      </c>
      <c r="I23" s="18" t="str">
        <f t="shared" si="8"/>
        <v>nej</v>
      </c>
      <c r="J23" s="18">
        <v>3</v>
      </c>
      <c r="K23" s="18" t="str">
        <f t="shared" si="6"/>
        <v>ja</v>
      </c>
      <c r="L23" s="18" t="str">
        <f t="shared" si="5"/>
        <v>nej</v>
      </c>
      <c r="M23" s="34" t="str">
        <f t="shared" si="4"/>
        <v>svar saknas</v>
      </c>
      <c r="N23" s="12" t="s">
        <v>131</v>
      </c>
      <c r="O23" s="12" t="s">
        <v>62</v>
      </c>
      <c r="P23" s="12" t="s">
        <v>63</v>
      </c>
      <c r="Q23" s="12" t="s">
        <v>66</v>
      </c>
      <c r="R23" s="12" t="s">
        <v>65</v>
      </c>
      <c r="S23" s="12" t="s">
        <v>64</v>
      </c>
      <c r="T23" t="s">
        <v>168</v>
      </c>
    </row>
    <row r="24" spans="1:20" x14ac:dyDescent="0.25">
      <c r="A24" s="15" t="s">
        <v>67</v>
      </c>
      <c r="B24" s="26">
        <v>17</v>
      </c>
      <c r="C24" s="18" t="s">
        <v>1</v>
      </c>
      <c r="E24" s="19">
        <v>1</v>
      </c>
      <c r="F24" s="18">
        <v>1</v>
      </c>
      <c r="G24" s="18">
        <f t="shared" si="0"/>
        <v>0</v>
      </c>
      <c r="H24" s="18">
        <f>E24*G24</f>
        <v>0</v>
      </c>
      <c r="I24" s="18" t="str">
        <f t="shared" si="8"/>
        <v>nej</v>
      </c>
      <c r="J24" s="18">
        <v>2</v>
      </c>
      <c r="K24" s="18" t="str">
        <f t="shared" si="6"/>
        <v>ja</v>
      </c>
      <c r="L24" s="18" t="str">
        <f t="shared" si="5"/>
        <v>nej</v>
      </c>
      <c r="M24" s="34" t="str">
        <f t="shared" si="4"/>
        <v>svar saknas</v>
      </c>
      <c r="N24" s="12" t="s">
        <v>131</v>
      </c>
      <c r="O24" s="12" t="s">
        <v>25</v>
      </c>
      <c r="P24" s="12" t="s">
        <v>26</v>
      </c>
      <c r="Q24" s="12" t="s">
        <v>27</v>
      </c>
      <c r="R24" s="12" t="s">
        <v>47</v>
      </c>
      <c r="S24" s="12" t="s">
        <v>15</v>
      </c>
      <c r="T24" t="s">
        <v>169</v>
      </c>
    </row>
    <row r="25" spans="1:20" ht="7.5" customHeight="1" x14ac:dyDescent="0.25">
      <c r="M25" s="34"/>
    </row>
    <row r="26" spans="1:20" x14ac:dyDescent="0.25">
      <c r="A26" s="8" t="s">
        <v>2</v>
      </c>
      <c r="C26" s="3"/>
      <c r="D26" s="3"/>
      <c r="E26" s="43">
        <f>SUM(E27:E31)</f>
        <v>12</v>
      </c>
      <c r="F26" s="3"/>
      <c r="H26" s="3">
        <f>SUM(H27:H31)*5/3</f>
        <v>0</v>
      </c>
      <c r="I26" s="27" t="s">
        <v>160</v>
      </c>
      <c r="J26" s="27"/>
      <c r="N26" s="1"/>
    </row>
    <row r="27" spans="1:20" x14ac:dyDescent="0.25">
      <c r="A27" s="13" t="s">
        <v>79</v>
      </c>
      <c r="B27" s="26">
        <v>18</v>
      </c>
      <c r="C27" s="18" t="s">
        <v>2</v>
      </c>
      <c r="E27" s="19">
        <v>3</v>
      </c>
      <c r="F27" s="18">
        <v>1</v>
      </c>
      <c r="G27" s="18">
        <f t="shared" si="0"/>
        <v>0</v>
      </c>
      <c r="H27" s="18">
        <f>E27*G27</f>
        <v>0</v>
      </c>
      <c r="I27" s="18" t="str">
        <f>IF($C$61="A","ja","nej")</f>
        <v>nej</v>
      </c>
      <c r="J27" s="18">
        <v>2</v>
      </c>
      <c r="K27" s="18" t="str">
        <f t="shared" si="6"/>
        <v>ja</v>
      </c>
      <c r="L27" s="18" t="str">
        <f t="shared" si="5"/>
        <v>nej</v>
      </c>
      <c r="M27" s="34" t="str">
        <f t="shared" si="4"/>
        <v>svar saknas</v>
      </c>
      <c r="N27" s="12" t="s">
        <v>131</v>
      </c>
      <c r="O27" s="12" t="s">
        <v>71</v>
      </c>
      <c r="P27" s="12" t="s">
        <v>73</v>
      </c>
      <c r="Q27" s="12" t="s">
        <v>72</v>
      </c>
      <c r="R27" s="12" t="s">
        <v>69</v>
      </c>
      <c r="S27" s="12" t="s">
        <v>70</v>
      </c>
      <c r="T27" t="s">
        <v>172</v>
      </c>
    </row>
    <row r="28" spans="1:20" x14ac:dyDescent="0.25">
      <c r="A28" s="14" t="s">
        <v>74</v>
      </c>
      <c r="B28" s="26">
        <v>19</v>
      </c>
      <c r="C28" s="18" t="s">
        <v>2</v>
      </c>
      <c r="E28" s="19">
        <v>3</v>
      </c>
      <c r="F28" s="18">
        <v>1</v>
      </c>
      <c r="G28" s="18">
        <f t="shared" si="0"/>
        <v>0</v>
      </c>
      <c r="H28" s="18">
        <f t="shared" ref="H28:H31" si="9">E28*G28</f>
        <v>0</v>
      </c>
      <c r="I28" s="18" t="str">
        <f t="shared" ref="I28:I31" si="10">IF($C$61="A","ja","nej")</f>
        <v>nej</v>
      </c>
      <c r="J28" s="18">
        <v>3</v>
      </c>
      <c r="K28" s="18" t="str">
        <f t="shared" si="6"/>
        <v>ja</v>
      </c>
      <c r="L28" s="18" t="str">
        <f t="shared" si="5"/>
        <v>nej</v>
      </c>
      <c r="M28" s="34" t="str">
        <f t="shared" si="4"/>
        <v>svar saknas</v>
      </c>
      <c r="N28" s="12" t="s">
        <v>131</v>
      </c>
      <c r="O28" s="12" t="s">
        <v>75</v>
      </c>
      <c r="P28" s="12" t="s">
        <v>76</v>
      </c>
      <c r="Q28" s="12" t="s">
        <v>77</v>
      </c>
      <c r="R28" s="12" t="s">
        <v>58</v>
      </c>
      <c r="S28" s="12" t="s">
        <v>78</v>
      </c>
      <c r="T28" t="s">
        <v>173</v>
      </c>
    </row>
    <row r="29" spans="1:20" x14ac:dyDescent="0.25">
      <c r="A29" s="14" t="s">
        <v>80</v>
      </c>
      <c r="B29" s="26">
        <v>20</v>
      </c>
      <c r="C29" s="18" t="s">
        <v>2</v>
      </c>
      <c r="E29" s="19">
        <v>2</v>
      </c>
      <c r="F29" s="18">
        <v>1</v>
      </c>
      <c r="G29" s="18">
        <f t="shared" si="0"/>
        <v>0</v>
      </c>
      <c r="H29" s="18">
        <f t="shared" si="9"/>
        <v>0</v>
      </c>
      <c r="I29" s="18" t="str">
        <f t="shared" si="10"/>
        <v>nej</v>
      </c>
      <c r="J29" s="18">
        <v>2</v>
      </c>
      <c r="K29" s="18" t="str">
        <f t="shared" si="6"/>
        <v>ja</v>
      </c>
      <c r="L29" s="18" t="str">
        <f t="shared" si="5"/>
        <v>nej</v>
      </c>
      <c r="M29" s="34" t="str">
        <f t="shared" si="4"/>
        <v>svar saknas</v>
      </c>
      <c r="N29" s="12" t="s">
        <v>131</v>
      </c>
      <c r="O29" s="12" t="s">
        <v>12</v>
      </c>
      <c r="P29" s="12" t="s">
        <v>81</v>
      </c>
      <c r="Q29" s="12" t="s">
        <v>82</v>
      </c>
      <c r="R29" s="12" t="s">
        <v>83</v>
      </c>
      <c r="S29" s="12" t="s">
        <v>84</v>
      </c>
      <c r="T29" t="s">
        <v>174</v>
      </c>
    </row>
    <row r="30" spans="1:20" x14ac:dyDescent="0.25">
      <c r="A30" s="14" t="s">
        <v>89</v>
      </c>
      <c r="B30" s="26">
        <v>21</v>
      </c>
      <c r="C30" s="18" t="s">
        <v>2</v>
      </c>
      <c r="E30" s="19">
        <v>2</v>
      </c>
      <c r="F30" s="18">
        <v>1</v>
      </c>
      <c r="G30" s="18">
        <f t="shared" si="0"/>
        <v>0</v>
      </c>
      <c r="H30" s="18">
        <f t="shared" si="9"/>
        <v>0</v>
      </c>
      <c r="I30" s="18" t="str">
        <f t="shared" si="10"/>
        <v>nej</v>
      </c>
      <c r="J30" s="18">
        <v>2</v>
      </c>
      <c r="K30" s="18" t="str">
        <f t="shared" si="6"/>
        <v>ja</v>
      </c>
      <c r="L30" s="18" t="str">
        <f t="shared" si="5"/>
        <v>nej</v>
      </c>
      <c r="M30" s="34" t="str">
        <f t="shared" si="4"/>
        <v>svar saknas</v>
      </c>
      <c r="N30" s="12" t="s">
        <v>131</v>
      </c>
      <c r="O30" s="12" t="s">
        <v>88</v>
      </c>
      <c r="P30" s="12" t="s">
        <v>16</v>
      </c>
      <c r="Q30" s="12" t="s">
        <v>17</v>
      </c>
      <c r="R30" s="12" t="s">
        <v>91</v>
      </c>
      <c r="S30" s="12" t="s">
        <v>90</v>
      </c>
      <c r="T30" t="s">
        <v>175</v>
      </c>
    </row>
    <row r="31" spans="1:20" x14ac:dyDescent="0.25">
      <c r="A31" s="15" t="s">
        <v>85</v>
      </c>
      <c r="B31" s="26">
        <v>22</v>
      </c>
      <c r="C31" s="18" t="s">
        <v>2</v>
      </c>
      <c r="E31" s="19">
        <v>2</v>
      </c>
      <c r="F31" s="18">
        <v>1</v>
      </c>
      <c r="G31" s="18">
        <f t="shared" si="0"/>
        <v>0</v>
      </c>
      <c r="H31" s="18">
        <f t="shared" si="9"/>
        <v>0</v>
      </c>
      <c r="I31" s="18" t="str">
        <f t="shared" si="10"/>
        <v>nej</v>
      </c>
      <c r="J31" s="18">
        <v>3</v>
      </c>
      <c r="K31" s="18" t="str">
        <f t="shared" si="6"/>
        <v>ja</v>
      </c>
      <c r="L31" s="18" t="str">
        <f t="shared" si="5"/>
        <v>nej</v>
      </c>
      <c r="M31" s="34" t="str">
        <f t="shared" si="4"/>
        <v>svar saknas</v>
      </c>
      <c r="N31" s="12" t="s">
        <v>131</v>
      </c>
      <c r="O31" s="12" t="s">
        <v>88</v>
      </c>
      <c r="P31" s="12" t="s">
        <v>16</v>
      </c>
      <c r="Q31" s="12" t="s">
        <v>17</v>
      </c>
      <c r="R31" s="12" t="s">
        <v>87</v>
      </c>
      <c r="S31" s="12" t="s">
        <v>86</v>
      </c>
      <c r="T31" t="s">
        <v>176</v>
      </c>
    </row>
    <row r="32" spans="1:20" ht="9" customHeight="1" x14ac:dyDescent="0.25">
      <c r="M32" s="34"/>
    </row>
    <row r="33" spans="1:20" x14ac:dyDescent="0.25">
      <c r="A33" s="8" t="s">
        <v>3</v>
      </c>
      <c r="C33" s="3"/>
      <c r="D33" s="3"/>
      <c r="E33" s="43">
        <f>SUM(E34:E45)</f>
        <v>16</v>
      </c>
      <c r="F33" s="3"/>
      <c r="H33" s="3">
        <f>SUM(H34:H45)*3*5/(4*3)</f>
        <v>0</v>
      </c>
      <c r="I33" s="27" t="s">
        <v>160</v>
      </c>
      <c r="J33" s="27"/>
      <c r="N33" s="23" t="s">
        <v>151</v>
      </c>
    </row>
    <row r="34" spans="1:20" x14ac:dyDescent="0.25">
      <c r="A34" s="16" t="s">
        <v>92</v>
      </c>
      <c r="B34" s="26">
        <v>23</v>
      </c>
      <c r="C34" s="18" t="s">
        <v>3</v>
      </c>
      <c r="D34" s="18" t="s">
        <v>3</v>
      </c>
      <c r="E34" s="19">
        <v>3</v>
      </c>
      <c r="F34" s="18">
        <v>1</v>
      </c>
      <c r="G34" s="18">
        <f t="shared" si="0"/>
        <v>0</v>
      </c>
      <c r="H34" s="18">
        <f t="shared" ref="H34:H45" si="11">E34*G34</f>
        <v>0</v>
      </c>
      <c r="I34" s="18" t="str">
        <f>IF($C$61="R","ja","nej")</f>
        <v>nej</v>
      </c>
      <c r="J34" s="18">
        <v>2</v>
      </c>
      <c r="K34" s="18" t="str">
        <f t="shared" si="6"/>
        <v>ja</v>
      </c>
      <c r="L34" s="18" t="str">
        <f t="shared" si="5"/>
        <v>nej</v>
      </c>
      <c r="M34" s="34" t="str">
        <f t="shared" si="4"/>
        <v>svar saknas</v>
      </c>
      <c r="N34" s="12" t="s">
        <v>131</v>
      </c>
      <c r="O34" s="12" t="s">
        <v>88</v>
      </c>
      <c r="P34" s="12" t="s">
        <v>59</v>
      </c>
      <c r="Q34" s="12" t="s">
        <v>17</v>
      </c>
      <c r="R34" s="12" t="s">
        <v>83</v>
      </c>
      <c r="S34" s="12" t="s">
        <v>93</v>
      </c>
      <c r="T34" t="s">
        <v>177</v>
      </c>
    </row>
    <row r="35" spans="1:20" x14ac:dyDescent="0.25">
      <c r="A35" s="16" t="s">
        <v>94</v>
      </c>
      <c r="B35" s="26">
        <v>24</v>
      </c>
      <c r="C35" s="18" t="s">
        <v>3</v>
      </c>
      <c r="D35" s="18" t="s">
        <v>123</v>
      </c>
      <c r="E35" s="19">
        <v>2</v>
      </c>
      <c r="F35" s="18">
        <v>1</v>
      </c>
      <c r="G35" s="18">
        <f t="shared" si="0"/>
        <v>0</v>
      </c>
      <c r="H35" s="18">
        <f t="shared" si="11"/>
        <v>0</v>
      </c>
      <c r="I35" s="18" t="str">
        <f t="shared" ref="I35:I45" si="12">IF($C$61="R","ja","nej")</f>
        <v>nej</v>
      </c>
      <c r="J35" s="18">
        <v>2</v>
      </c>
      <c r="K35" s="18" t="str">
        <f t="shared" si="6"/>
        <v>ja</v>
      </c>
      <c r="L35" s="18" t="str">
        <f t="shared" si="5"/>
        <v>nej</v>
      </c>
      <c r="M35" s="34" t="str">
        <f t="shared" si="4"/>
        <v>svar saknas</v>
      </c>
      <c r="N35" s="12" t="s">
        <v>131</v>
      </c>
      <c r="O35" s="12" t="s">
        <v>12</v>
      </c>
      <c r="P35" s="12" t="s">
        <v>16</v>
      </c>
      <c r="Q35" s="12" t="s">
        <v>17</v>
      </c>
      <c r="R35" s="12" t="s">
        <v>52</v>
      </c>
      <c r="S35" s="12" t="s">
        <v>13</v>
      </c>
      <c r="T35" t="s">
        <v>178</v>
      </c>
    </row>
    <row r="36" spans="1:20" x14ac:dyDescent="0.25">
      <c r="A36" s="16" t="s">
        <v>103</v>
      </c>
      <c r="B36" s="26">
        <v>25</v>
      </c>
      <c r="C36" s="18" t="s">
        <v>3</v>
      </c>
      <c r="D36" s="18" t="s">
        <v>123</v>
      </c>
      <c r="E36" s="19">
        <v>1</v>
      </c>
      <c r="F36" s="18">
        <v>1</v>
      </c>
      <c r="G36" s="18">
        <f t="shared" si="0"/>
        <v>0</v>
      </c>
      <c r="H36" s="18">
        <f t="shared" si="11"/>
        <v>0</v>
      </c>
      <c r="I36" s="18" t="str">
        <f t="shared" si="12"/>
        <v>nej</v>
      </c>
      <c r="J36" s="18">
        <v>2</v>
      </c>
      <c r="K36" s="18" t="str">
        <f t="shared" si="6"/>
        <v>ja</v>
      </c>
      <c r="L36" s="18" t="str">
        <f t="shared" si="5"/>
        <v>nej</v>
      </c>
      <c r="M36" s="34" t="str">
        <f t="shared" si="4"/>
        <v>svar saknas</v>
      </c>
      <c r="N36" s="12" t="s">
        <v>131</v>
      </c>
      <c r="O36" s="12" t="s">
        <v>12</v>
      </c>
      <c r="P36" s="12" t="s">
        <v>16</v>
      </c>
      <c r="Q36" s="12" t="s">
        <v>17</v>
      </c>
      <c r="R36" s="12" t="s">
        <v>52</v>
      </c>
      <c r="S36" s="12" t="s">
        <v>13</v>
      </c>
      <c r="T36" t="s">
        <v>179</v>
      </c>
    </row>
    <row r="37" spans="1:20" x14ac:dyDescent="0.25">
      <c r="A37" s="16" t="s">
        <v>96</v>
      </c>
      <c r="B37" s="26">
        <v>26</v>
      </c>
      <c r="C37" s="18" t="s">
        <v>3</v>
      </c>
      <c r="D37" s="18" t="s">
        <v>124</v>
      </c>
      <c r="E37" s="19">
        <v>1</v>
      </c>
      <c r="F37" s="18">
        <v>1</v>
      </c>
      <c r="G37" s="18">
        <f t="shared" si="0"/>
        <v>0</v>
      </c>
      <c r="H37" s="18">
        <f t="shared" si="11"/>
        <v>0</v>
      </c>
      <c r="I37" s="18" t="str">
        <f t="shared" si="12"/>
        <v>nej</v>
      </c>
      <c r="J37" s="18">
        <v>2</v>
      </c>
      <c r="K37" s="18" t="str">
        <f t="shared" si="6"/>
        <v>ja</v>
      </c>
      <c r="L37" s="18" t="str">
        <f t="shared" si="5"/>
        <v>nej</v>
      </c>
      <c r="M37" s="34" t="str">
        <f t="shared" si="4"/>
        <v>svar saknas</v>
      </c>
      <c r="N37" s="12" t="s">
        <v>131</v>
      </c>
      <c r="O37" s="12" t="s">
        <v>12</v>
      </c>
      <c r="P37" s="12" t="s">
        <v>16</v>
      </c>
      <c r="Q37" s="12" t="s">
        <v>17</v>
      </c>
      <c r="R37" s="12" t="s">
        <v>52</v>
      </c>
      <c r="S37" s="12" t="s">
        <v>13</v>
      </c>
      <c r="T37" t="s">
        <v>180</v>
      </c>
    </row>
    <row r="38" spans="1:20" x14ac:dyDescent="0.25">
      <c r="A38" s="16" t="s">
        <v>95</v>
      </c>
      <c r="B38" s="26">
        <v>27</v>
      </c>
      <c r="C38" s="18" t="s">
        <v>3</v>
      </c>
      <c r="D38" s="18" t="s">
        <v>124</v>
      </c>
      <c r="E38" s="19">
        <v>1</v>
      </c>
      <c r="F38" s="18">
        <v>1</v>
      </c>
      <c r="G38" s="18">
        <f t="shared" si="0"/>
        <v>0</v>
      </c>
      <c r="H38" s="18">
        <f t="shared" si="11"/>
        <v>0</v>
      </c>
      <c r="I38" s="18" t="str">
        <f t="shared" si="12"/>
        <v>nej</v>
      </c>
      <c r="J38" s="18">
        <v>2</v>
      </c>
      <c r="K38" s="18" t="str">
        <f t="shared" si="6"/>
        <v>ja</v>
      </c>
      <c r="L38" s="18" t="str">
        <f t="shared" si="5"/>
        <v>nej</v>
      </c>
      <c r="M38" s="34" t="str">
        <f t="shared" si="4"/>
        <v>svar saknas</v>
      </c>
      <c r="N38" s="12" t="s">
        <v>131</v>
      </c>
      <c r="O38" s="12" t="s">
        <v>99</v>
      </c>
      <c r="P38" s="12" t="s">
        <v>100</v>
      </c>
      <c r="Q38" s="12" t="s">
        <v>101</v>
      </c>
      <c r="R38" s="12" t="s">
        <v>98</v>
      </c>
      <c r="S38" s="12" t="s">
        <v>97</v>
      </c>
      <c r="T38" t="s">
        <v>181</v>
      </c>
    </row>
    <row r="39" spans="1:20" x14ac:dyDescent="0.25">
      <c r="A39" s="16" t="s">
        <v>102</v>
      </c>
      <c r="B39" s="26">
        <v>28</v>
      </c>
      <c r="C39" s="18" t="s">
        <v>3</v>
      </c>
      <c r="D39" s="18" t="s">
        <v>124</v>
      </c>
      <c r="E39" s="19">
        <v>1</v>
      </c>
      <c r="F39" s="18">
        <v>1</v>
      </c>
      <c r="G39" s="18">
        <f t="shared" si="0"/>
        <v>0</v>
      </c>
      <c r="H39" s="18">
        <f t="shared" si="11"/>
        <v>0</v>
      </c>
      <c r="I39" s="18" t="str">
        <f t="shared" si="12"/>
        <v>nej</v>
      </c>
      <c r="J39" s="18">
        <v>3</v>
      </c>
      <c r="K39" s="18" t="str">
        <f t="shared" si="6"/>
        <v>ja</v>
      </c>
      <c r="L39" s="18" t="str">
        <f t="shared" si="5"/>
        <v>nej</v>
      </c>
      <c r="M39" s="34" t="str">
        <f t="shared" si="4"/>
        <v>svar saknas</v>
      </c>
      <c r="N39" s="12" t="s">
        <v>131</v>
      </c>
      <c r="O39" s="12" t="s">
        <v>25</v>
      </c>
      <c r="P39" s="12" t="s">
        <v>26</v>
      </c>
      <c r="Q39" s="12" t="s">
        <v>82</v>
      </c>
      <c r="R39" s="12" t="s">
        <v>27</v>
      </c>
      <c r="S39" s="12" t="s">
        <v>12</v>
      </c>
      <c r="T39" t="s">
        <v>153</v>
      </c>
    </row>
    <row r="40" spans="1:20" x14ac:dyDescent="0.25">
      <c r="A40" s="16" t="s">
        <v>106</v>
      </c>
      <c r="B40" s="26">
        <v>29</v>
      </c>
      <c r="C40" s="18" t="s">
        <v>3</v>
      </c>
      <c r="D40" s="18" t="s">
        <v>125</v>
      </c>
      <c r="E40" s="19">
        <v>1</v>
      </c>
      <c r="F40" s="18">
        <v>1</v>
      </c>
      <c r="G40" s="18">
        <f t="shared" si="0"/>
        <v>0</v>
      </c>
      <c r="H40" s="18">
        <f t="shared" si="11"/>
        <v>0</v>
      </c>
      <c r="I40" s="18" t="str">
        <f t="shared" si="12"/>
        <v>nej</v>
      </c>
      <c r="J40" s="18">
        <v>3</v>
      </c>
      <c r="K40" s="18" t="str">
        <f t="shared" si="6"/>
        <v>ja</v>
      </c>
      <c r="L40" s="18" t="str">
        <f t="shared" si="5"/>
        <v>nej</v>
      </c>
      <c r="M40" s="34" t="str">
        <f t="shared" si="4"/>
        <v>svar saknas</v>
      </c>
      <c r="N40" s="12" t="s">
        <v>131</v>
      </c>
      <c r="O40" s="12" t="s">
        <v>12</v>
      </c>
      <c r="P40" s="12" t="s">
        <v>16</v>
      </c>
      <c r="Q40" s="12" t="s">
        <v>17</v>
      </c>
      <c r="R40" s="12" t="s">
        <v>52</v>
      </c>
      <c r="S40" s="12" t="s">
        <v>13</v>
      </c>
      <c r="T40" t="s">
        <v>105</v>
      </c>
    </row>
    <row r="41" spans="1:20" x14ac:dyDescent="0.25">
      <c r="A41" s="16" t="s">
        <v>108</v>
      </c>
      <c r="B41" s="26">
        <v>30</v>
      </c>
      <c r="C41" s="18" t="s">
        <v>3</v>
      </c>
      <c r="D41" s="18" t="s">
        <v>126</v>
      </c>
      <c r="E41" s="19">
        <v>1</v>
      </c>
      <c r="F41" s="18">
        <v>1</v>
      </c>
      <c r="G41" s="18">
        <f t="shared" si="0"/>
        <v>0</v>
      </c>
      <c r="H41" s="18">
        <f t="shared" si="11"/>
        <v>0</v>
      </c>
      <c r="I41" s="18" t="str">
        <f t="shared" si="12"/>
        <v>nej</v>
      </c>
      <c r="J41" s="18">
        <v>2</v>
      </c>
      <c r="K41" s="18" t="str">
        <f t="shared" si="6"/>
        <v>ja</v>
      </c>
      <c r="L41" s="18" t="str">
        <f t="shared" si="5"/>
        <v>nej</v>
      </c>
      <c r="M41" s="34" t="str">
        <f t="shared" si="4"/>
        <v>svar saknas</v>
      </c>
      <c r="N41" s="12" t="s">
        <v>131</v>
      </c>
      <c r="O41" s="12" t="s">
        <v>112</v>
      </c>
      <c r="P41" s="12" t="s">
        <v>110</v>
      </c>
      <c r="Q41" s="12" t="s">
        <v>109</v>
      </c>
      <c r="R41" s="12" t="s">
        <v>111</v>
      </c>
      <c r="S41" s="12" t="s">
        <v>107</v>
      </c>
      <c r="T41" t="s">
        <v>182</v>
      </c>
    </row>
    <row r="42" spans="1:20" x14ac:dyDescent="0.25">
      <c r="A42" s="16" t="s">
        <v>104</v>
      </c>
      <c r="B42" s="26">
        <v>31</v>
      </c>
      <c r="C42" s="18" t="s">
        <v>3</v>
      </c>
      <c r="D42" s="18" t="s">
        <v>126</v>
      </c>
      <c r="E42" s="19">
        <v>1</v>
      </c>
      <c r="F42" s="18">
        <v>1</v>
      </c>
      <c r="G42" s="18">
        <f t="shared" si="0"/>
        <v>0</v>
      </c>
      <c r="H42" s="18">
        <f t="shared" si="11"/>
        <v>0</v>
      </c>
      <c r="I42" s="18" t="str">
        <f t="shared" si="12"/>
        <v>nej</v>
      </c>
      <c r="J42" s="18">
        <v>3</v>
      </c>
      <c r="K42" s="18" t="str">
        <f t="shared" si="6"/>
        <v>ja</v>
      </c>
      <c r="L42" s="18" t="str">
        <f t="shared" si="5"/>
        <v>nej</v>
      </c>
      <c r="M42" s="34" t="str">
        <f t="shared" si="4"/>
        <v>svar saknas</v>
      </c>
      <c r="N42" s="12" t="s">
        <v>131</v>
      </c>
      <c r="O42" s="12" t="s">
        <v>12</v>
      </c>
      <c r="P42" s="12" t="s">
        <v>16</v>
      </c>
      <c r="Q42" s="12" t="s">
        <v>17</v>
      </c>
      <c r="R42" s="12" t="s">
        <v>52</v>
      </c>
      <c r="S42" s="12" t="s">
        <v>13</v>
      </c>
      <c r="T42" t="s">
        <v>154</v>
      </c>
    </row>
    <row r="43" spans="1:20" x14ac:dyDescent="0.25">
      <c r="A43" s="16" t="s">
        <v>113</v>
      </c>
      <c r="B43" s="26">
        <v>32</v>
      </c>
      <c r="C43" s="18" t="s">
        <v>3</v>
      </c>
      <c r="D43" s="18" t="s">
        <v>126</v>
      </c>
      <c r="E43" s="19">
        <v>1</v>
      </c>
      <c r="F43" s="18">
        <v>1</v>
      </c>
      <c r="G43" s="18">
        <f t="shared" si="0"/>
        <v>0</v>
      </c>
      <c r="H43" s="18">
        <f t="shared" si="11"/>
        <v>0</v>
      </c>
      <c r="I43" s="18" t="str">
        <f t="shared" si="12"/>
        <v>nej</v>
      </c>
      <c r="J43" s="18">
        <v>2</v>
      </c>
      <c r="K43" s="18" t="str">
        <f t="shared" si="6"/>
        <v>ja</v>
      </c>
      <c r="L43" s="18" t="str">
        <f t="shared" si="5"/>
        <v>nej</v>
      </c>
      <c r="M43" s="34" t="str">
        <f t="shared" si="4"/>
        <v>svar saknas</v>
      </c>
      <c r="N43" s="12" t="s">
        <v>131</v>
      </c>
      <c r="O43" s="12" t="s">
        <v>12</v>
      </c>
      <c r="P43" s="12" t="s">
        <v>16</v>
      </c>
      <c r="Q43" s="12" t="s">
        <v>17</v>
      </c>
      <c r="R43" s="12" t="s">
        <v>52</v>
      </c>
      <c r="S43" s="12" t="s">
        <v>13</v>
      </c>
      <c r="T43" t="s">
        <v>208</v>
      </c>
    </row>
    <row r="44" spans="1:20" x14ac:dyDescent="0.25">
      <c r="A44" s="16" t="s">
        <v>114</v>
      </c>
      <c r="B44" s="26">
        <v>33</v>
      </c>
      <c r="C44" s="18" t="s">
        <v>3</v>
      </c>
      <c r="D44" s="18" t="s">
        <v>127</v>
      </c>
      <c r="E44" s="19">
        <v>1</v>
      </c>
      <c r="F44" s="18">
        <v>1</v>
      </c>
      <c r="G44" s="18">
        <f t="shared" si="0"/>
        <v>0</v>
      </c>
      <c r="H44" s="18">
        <f t="shared" si="11"/>
        <v>0</v>
      </c>
      <c r="I44" s="18" t="str">
        <f t="shared" si="12"/>
        <v>nej</v>
      </c>
      <c r="J44" s="18">
        <v>3</v>
      </c>
      <c r="K44" s="18" t="str">
        <f t="shared" si="6"/>
        <v>ja</v>
      </c>
      <c r="L44" s="18" t="str">
        <f t="shared" si="5"/>
        <v>nej</v>
      </c>
      <c r="M44" s="34" t="str">
        <f t="shared" si="4"/>
        <v>svar saknas</v>
      </c>
      <c r="N44" s="12" t="s">
        <v>131</v>
      </c>
      <c r="O44" s="12" t="s">
        <v>12</v>
      </c>
      <c r="P44" s="12" t="s">
        <v>16</v>
      </c>
      <c r="Q44" s="12" t="s">
        <v>17</v>
      </c>
      <c r="R44" s="12" t="s">
        <v>52</v>
      </c>
      <c r="S44" s="12" t="s">
        <v>13</v>
      </c>
      <c r="T44" t="s">
        <v>209</v>
      </c>
    </row>
    <row r="45" spans="1:20" x14ac:dyDescent="0.25">
      <c r="A45" s="16" t="s">
        <v>115</v>
      </c>
      <c r="B45" s="26">
        <v>34</v>
      </c>
      <c r="C45" s="18" t="s">
        <v>3</v>
      </c>
      <c r="D45" s="18" t="s">
        <v>127</v>
      </c>
      <c r="E45" s="19">
        <v>2</v>
      </c>
      <c r="F45" s="18">
        <v>1</v>
      </c>
      <c r="G45" s="18">
        <f t="shared" si="0"/>
        <v>0</v>
      </c>
      <c r="H45" s="18">
        <f t="shared" si="11"/>
        <v>0</v>
      </c>
      <c r="I45" s="18" t="str">
        <f t="shared" si="12"/>
        <v>nej</v>
      </c>
      <c r="J45" s="18">
        <v>3</v>
      </c>
      <c r="K45" s="18" t="str">
        <f t="shared" si="6"/>
        <v>ja</v>
      </c>
      <c r="L45" s="18" t="str">
        <f t="shared" si="5"/>
        <v>nej</v>
      </c>
      <c r="M45" s="34" t="str">
        <f t="shared" si="4"/>
        <v>svar saknas</v>
      </c>
      <c r="N45" s="12" t="s">
        <v>131</v>
      </c>
      <c r="O45" s="12" t="s">
        <v>12</v>
      </c>
      <c r="P45" s="12" t="s">
        <v>16</v>
      </c>
      <c r="Q45" s="12" t="s">
        <v>17</v>
      </c>
      <c r="R45" s="12" t="s">
        <v>52</v>
      </c>
      <c r="S45" s="12" t="s">
        <v>13</v>
      </c>
      <c r="T45" t="s">
        <v>204</v>
      </c>
    </row>
    <row r="46" spans="1:20" ht="7.5" customHeight="1" x14ac:dyDescent="0.25">
      <c r="M46" s="34"/>
    </row>
    <row r="47" spans="1:20" x14ac:dyDescent="0.25">
      <c r="A47" s="8" t="s">
        <v>4</v>
      </c>
      <c r="C47" s="3"/>
      <c r="D47" s="3"/>
      <c r="E47" s="43">
        <f>SUM(E48:E50)</f>
        <v>12</v>
      </c>
      <c r="F47" s="3"/>
      <c r="H47" s="3">
        <f>SUM(H48:H50)*5/3</f>
        <v>0</v>
      </c>
      <c r="I47" s="27" t="s">
        <v>160</v>
      </c>
      <c r="J47" s="27"/>
      <c r="N47" s="23"/>
    </row>
    <row r="48" spans="1:20" x14ac:dyDescent="0.25">
      <c r="A48" s="16" t="s">
        <v>119</v>
      </c>
      <c r="B48" s="26">
        <v>35</v>
      </c>
      <c r="C48" s="18" t="s">
        <v>4</v>
      </c>
      <c r="D48" s="18" t="s">
        <v>4</v>
      </c>
      <c r="E48" s="19">
        <v>6</v>
      </c>
      <c r="F48" s="18">
        <v>1</v>
      </c>
      <c r="G48" s="18">
        <f t="shared" si="0"/>
        <v>0</v>
      </c>
      <c r="H48" s="18">
        <f t="shared" ref="H48" si="13">E48*G48</f>
        <v>0</v>
      </c>
      <c r="I48" s="18" t="str">
        <f>IF($C$61="T","ja","nej")</f>
        <v>nej</v>
      </c>
      <c r="J48" s="18">
        <v>3</v>
      </c>
      <c r="K48" s="18" t="str">
        <f>IF(G48&gt;J48,"nej","ja")</f>
        <v>ja</v>
      </c>
      <c r="L48" s="18" t="str">
        <f t="shared" si="5"/>
        <v>nej</v>
      </c>
      <c r="M48" s="34" t="str">
        <f t="shared" si="4"/>
        <v>svar saknas</v>
      </c>
      <c r="N48" s="12" t="s">
        <v>131</v>
      </c>
      <c r="O48" s="12" t="s">
        <v>118</v>
      </c>
      <c r="P48" s="12" t="s">
        <v>117</v>
      </c>
      <c r="Q48" s="12" t="s">
        <v>116</v>
      </c>
      <c r="R48" s="12" t="s">
        <v>57</v>
      </c>
      <c r="S48" s="12" t="s">
        <v>86</v>
      </c>
      <c r="T48" t="s">
        <v>183</v>
      </c>
    </row>
    <row r="49" spans="1:20" x14ac:dyDescent="0.25">
      <c r="A49" s="16" t="s">
        <v>120</v>
      </c>
      <c r="B49" s="26">
        <v>36</v>
      </c>
      <c r="C49" s="18" t="s">
        <v>4</v>
      </c>
      <c r="D49" s="18" t="s">
        <v>4</v>
      </c>
      <c r="E49" s="19">
        <v>4</v>
      </c>
      <c r="F49" s="18">
        <v>1</v>
      </c>
      <c r="G49" s="18">
        <f t="shared" si="0"/>
        <v>0</v>
      </c>
      <c r="H49" s="18">
        <f>E49*G49</f>
        <v>0</v>
      </c>
      <c r="I49" s="18" t="str">
        <f t="shared" ref="I49:I50" si="14">IF($C$61="T","ja","nej")</f>
        <v>nej</v>
      </c>
      <c r="J49" s="18">
        <v>2</v>
      </c>
      <c r="K49" s="18" t="str">
        <f t="shared" si="6"/>
        <v>ja</v>
      </c>
      <c r="L49" s="18" t="str">
        <f t="shared" si="5"/>
        <v>nej</v>
      </c>
      <c r="M49" s="34" t="str">
        <f t="shared" si="4"/>
        <v>svar saknas</v>
      </c>
      <c r="N49" s="12" t="s">
        <v>131</v>
      </c>
      <c r="O49" s="12" t="s">
        <v>118</v>
      </c>
      <c r="P49" s="12" t="s">
        <v>117</v>
      </c>
      <c r="Q49" s="12" t="s">
        <v>116</v>
      </c>
      <c r="R49" s="12" t="s">
        <v>57</v>
      </c>
      <c r="S49" s="12" t="s">
        <v>86</v>
      </c>
      <c r="T49" t="s">
        <v>206</v>
      </c>
    </row>
    <row r="50" spans="1:20" x14ac:dyDescent="0.25">
      <c r="A50" s="16" t="s">
        <v>121</v>
      </c>
      <c r="B50" s="26">
        <v>37</v>
      </c>
      <c r="C50" s="18" t="s">
        <v>4</v>
      </c>
      <c r="D50" s="18" t="s">
        <v>4</v>
      </c>
      <c r="E50" s="19">
        <v>2</v>
      </c>
      <c r="F50" s="18">
        <v>1</v>
      </c>
      <c r="G50" s="18">
        <f>IF(F50=1,0,IF(F50=2,1,5))</f>
        <v>0</v>
      </c>
      <c r="H50" s="18">
        <f>E50*G50</f>
        <v>0</v>
      </c>
      <c r="I50" s="18" t="str">
        <f t="shared" si="14"/>
        <v>nej</v>
      </c>
      <c r="J50" s="18">
        <v>1</v>
      </c>
      <c r="K50" s="18" t="str">
        <f t="shared" si="6"/>
        <v>ja</v>
      </c>
      <c r="L50" s="18" t="str">
        <f t="shared" si="5"/>
        <v>nej</v>
      </c>
      <c r="M50" s="34" t="str">
        <f t="shared" si="4"/>
        <v>svar saknas</v>
      </c>
      <c r="N50" s="12" t="s">
        <v>131</v>
      </c>
      <c r="O50" s="12" t="s">
        <v>12</v>
      </c>
      <c r="P50" s="12" t="s">
        <v>13</v>
      </c>
      <c r="T50" t="s">
        <v>205</v>
      </c>
    </row>
    <row r="52" spans="1:20" x14ac:dyDescent="0.25">
      <c r="A52" s="3" t="s">
        <v>187</v>
      </c>
      <c r="B52" s="45" t="s">
        <v>147</v>
      </c>
      <c r="C52" s="45" t="s">
        <v>193</v>
      </c>
      <c r="D52" s="45" t="s">
        <v>194</v>
      </c>
      <c r="E52" s="45"/>
      <c r="G52" s="46" t="s">
        <v>195</v>
      </c>
      <c r="H52" s="45"/>
      <c r="I52" s="45"/>
      <c r="J52" s="45"/>
      <c r="K52" s="45"/>
      <c r="L52" s="45"/>
      <c r="M52" s="46"/>
    </row>
    <row r="53" spans="1:20" x14ac:dyDescent="0.25">
      <c r="A53" s="8" t="s">
        <v>145</v>
      </c>
      <c r="B53" s="45"/>
      <c r="C53" s="45"/>
      <c r="D53" s="45"/>
      <c r="E53" s="45"/>
      <c r="G53" s="44">
        <f>PRODUCT(G4:G7)</f>
        <v>0</v>
      </c>
      <c r="H53" s="45"/>
      <c r="I53" s="45"/>
      <c r="J53" s="45"/>
      <c r="K53" s="45"/>
      <c r="L53" s="45"/>
      <c r="M53" s="46"/>
    </row>
    <row r="54" spans="1:20" x14ac:dyDescent="0.25">
      <c r="A54" s="8" t="s">
        <v>0</v>
      </c>
      <c r="B54" s="44">
        <f>H9</f>
        <v>0</v>
      </c>
      <c r="C54" s="44"/>
      <c r="D54" s="44"/>
      <c r="E54" s="44"/>
      <c r="F54" s="44"/>
      <c r="G54" s="44">
        <f>PRODUCT(G10:G16)</f>
        <v>0</v>
      </c>
      <c r="H54" s="27" t="str">
        <f>IF($G$59=0," ",B54)</f>
        <v xml:space="preserve"> </v>
      </c>
      <c r="I54" s="44"/>
      <c r="J54" s="44"/>
      <c r="K54" s="44"/>
      <c r="L54" s="44"/>
      <c r="O54" t="s">
        <v>149</v>
      </c>
      <c r="T54" s="48" t="s">
        <v>38</v>
      </c>
    </row>
    <row r="55" spans="1:20" x14ac:dyDescent="0.25">
      <c r="A55" s="8" t="s">
        <v>1</v>
      </c>
      <c r="B55" s="44">
        <f>H18</f>
        <v>0</v>
      </c>
      <c r="C55" s="44"/>
      <c r="D55" s="44"/>
      <c r="E55" s="44"/>
      <c r="F55" s="44"/>
      <c r="G55" s="44">
        <f>PRODUCT(G19:G24)</f>
        <v>0</v>
      </c>
      <c r="H55" s="27" t="str">
        <f>IF($G$59=0," ",B55)</f>
        <v xml:space="preserve"> </v>
      </c>
      <c r="I55" s="44"/>
      <c r="J55" s="44"/>
      <c r="K55" s="44"/>
      <c r="L55" s="44"/>
      <c r="O55" t="s">
        <v>150</v>
      </c>
      <c r="T55" s="48" t="s">
        <v>39</v>
      </c>
    </row>
    <row r="56" spans="1:20" x14ac:dyDescent="0.25">
      <c r="A56" s="8" t="s">
        <v>2</v>
      </c>
      <c r="B56" s="44">
        <f>H26</f>
        <v>0</v>
      </c>
      <c r="C56" s="44"/>
      <c r="D56" s="44"/>
      <c r="E56" s="44"/>
      <c r="F56" s="44"/>
      <c r="G56" s="44">
        <f>PRODUCT(G27:G31)</f>
        <v>0</v>
      </c>
      <c r="H56" s="27" t="str">
        <f>IF($G$59=0," ",B56)</f>
        <v xml:space="preserve"> </v>
      </c>
      <c r="I56" s="44"/>
      <c r="J56" s="44"/>
      <c r="K56" s="44"/>
      <c r="L56" s="44"/>
      <c r="O56" t="s">
        <v>163</v>
      </c>
      <c r="T56" s="48" t="s">
        <v>51</v>
      </c>
    </row>
    <row r="57" spans="1:20" x14ac:dyDescent="0.25">
      <c r="A57" s="8" t="s">
        <v>3</v>
      </c>
      <c r="B57" s="44">
        <f>H33</f>
        <v>0</v>
      </c>
      <c r="C57" s="44"/>
      <c r="D57" s="44"/>
      <c r="E57" s="44"/>
      <c r="F57" s="44"/>
      <c r="G57" s="44">
        <f>PRODUCT(G34:G45)</f>
        <v>0</v>
      </c>
      <c r="H57" s="27" t="str">
        <f>IF($G$59=0," ",B57)</f>
        <v xml:space="preserve"> </v>
      </c>
      <c r="I57" s="44"/>
      <c r="J57" s="44"/>
      <c r="K57" s="44"/>
      <c r="L57" s="44"/>
      <c r="O57" t="s">
        <v>161</v>
      </c>
    </row>
    <row r="58" spans="1:20" x14ac:dyDescent="0.25">
      <c r="A58" s="8" t="s">
        <v>4</v>
      </c>
      <c r="B58" s="44">
        <f>H47</f>
        <v>0</v>
      </c>
      <c r="C58" s="44"/>
      <c r="D58" s="44"/>
      <c r="E58" s="44"/>
      <c r="F58" s="44"/>
      <c r="G58" s="44">
        <f>PRODUCT(G48:G50)</f>
        <v>0</v>
      </c>
      <c r="H58" s="27" t="str">
        <f>IF($G$59=0," ",B58)</f>
        <v xml:space="preserve"> </v>
      </c>
      <c r="I58" s="44"/>
      <c r="J58" s="44"/>
      <c r="K58" s="44"/>
      <c r="L58" s="44"/>
      <c r="O58" t="s">
        <v>162</v>
      </c>
    </row>
    <row r="59" spans="1:20" ht="18.75" x14ac:dyDescent="0.3">
      <c r="A59" s="8" t="s">
        <v>196</v>
      </c>
      <c r="B59" s="44"/>
      <c r="C59" s="44"/>
      <c r="D59" s="44"/>
      <c r="E59" s="44"/>
      <c r="F59" s="44"/>
      <c r="G59" s="71">
        <f>PRODUCT(G53:G58)</f>
        <v>0</v>
      </c>
      <c r="I59" s="44">
        <f>PRODUCT(H53:H58)</f>
        <v>0</v>
      </c>
      <c r="J59" s="44"/>
      <c r="K59" s="44"/>
      <c r="L59" s="44"/>
      <c r="N59" t="s">
        <v>198</v>
      </c>
    </row>
    <row r="61" spans="1:20" x14ac:dyDescent="0.25">
      <c r="A61" s="5" t="s">
        <v>188</v>
      </c>
      <c r="B61" s="26">
        <f>SMALL(B$54:B$58,1)</f>
        <v>0</v>
      </c>
      <c r="C61" s="18" t="str">
        <f>IF(B61=B$54,"S",IF(B61=B$55,"M",IF(B61=B$56,"A",IF(B61=B$57,"R",IF(B61=B$58,"T","något fel")))))</f>
        <v>S</v>
      </c>
      <c r="D61" s="27" t="str">
        <f>IF(B61=B62,"samma","unikt")</f>
        <v>samma</v>
      </c>
      <c r="O61" s="18" t="str">
        <f>IF(C61="S",O54,IF(C61="M",O55,IF(C61="A",O56,IF(C61="R",O57,IF(C61="T",O58," ")))))</f>
        <v>Sömn</v>
      </c>
      <c r="P61" t="s">
        <v>215</v>
      </c>
      <c r="Q61" s="52" t="str">
        <f>O61&amp;" "&amp;P61</f>
        <v>Sömn är ditt svagaste område.</v>
      </c>
    </row>
    <row r="62" spans="1:20" x14ac:dyDescent="0.25">
      <c r="A62" s="5" t="s">
        <v>189</v>
      </c>
      <c r="B62" s="26">
        <f>SMALL(B$54:B$58,2)</f>
        <v>0</v>
      </c>
      <c r="C62" s="18" t="str">
        <f t="shared" ref="C62:C65" si="15">IF(B62=B$54,"S",IF(B62=B$55,"M",IF(B62=B$56,"A",IF(B62=B$57,"R",IF(B62=B$58,"T","något fel")))))</f>
        <v>S</v>
      </c>
      <c r="D62" s="27" t="str">
        <f>IF(B62=B63,"samma","unikt")</f>
        <v>samma</v>
      </c>
    </row>
    <row r="63" spans="1:20" x14ac:dyDescent="0.25">
      <c r="A63" s="5" t="s">
        <v>190</v>
      </c>
      <c r="B63" s="26">
        <f>SMALL(B$54:B$58,3)</f>
        <v>0</v>
      </c>
      <c r="C63" s="18" t="str">
        <f t="shared" si="15"/>
        <v>S</v>
      </c>
      <c r="D63" s="27" t="str">
        <f t="shared" ref="D63:D64" si="16">IF(B63=B64,"samma","unikt")</f>
        <v>samma</v>
      </c>
    </row>
    <row r="64" spans="1:20" x14ac:dyDescent="0.25">
      <c r="A64" s="5" t="s">
        <v>192</v>
      </c>
      <c r="B64" s="26">
        <f>SMALL(B$54:B$58,4)</f>
        <v>0</v>
      </c>
      <c r="C64" s="18" t="str">
        <f t="shared" si="15"/>
        <v>S</v>
      </c>
      <c r="D64" s="27" t="str">
        <f t="shared" si="16"/>
        <v>samma</v>
      </c>
    </row>
    <row r="65" spans="1:22" x14ac:dyDescent="0.25">
      <c r="A65" s="5" t="s">
        <v>191</v>
      </c>
      <c r="B65" s="26">
        <f>SMALL(B$54:B$58,5)</f>
        <v>0</v>
      </c>
      <c r="C65" s="18" t="str">
        <f t="shared" si="15"/>
        <v>S</v>
      </c>
    </row>
    <row r="67" spans="1:22" x14ac:dyDescent="0.25">
      <c r="T67" s="1"/>
    </row>
    <row r="68" spans="1:22" ht="21" x14ac:dyDescent="0.35">
      <c r="A68" s="47" t="s">
        <v>210</v>
      </c>
      <c r="N68" s="2" t="s">
        <v>212</v>
      </c>
      <c r="S68" s="2" t="s">
        <v>213</v>
      </c>
      <c r="V68" s="50" t="s">
        <v>214</v>
      </c>
    </row>
    <row r="69" spans="1:22" ht="24.75" x14ac:dyDescent="0.25">
      <c r="B69" s="25" t="s">
        <v>128</v>
      </c>
      <c r="C69" s="21"/>
      <c r="D69" s="21"/>
      <c r="E69" s="42"/>
      <c r="F69" s="22"/>
      <c r="G69" s="22"/>
      <c r="H69" s="22"/>
      <c r="I69" s="22"/>
      <c r="J69" s="22"/>
      <c r="K69" s="22"/>
      <c r="M69" s="32"/>
      <c r="N69" s="22" t="s">
        <v>199</v>
      </c>
      <c r="O69" s="1" t="str">
        <f>T1</f>
        <v>följdfrågor eller kommentarer</v>
      </c>
      <c r="S69" s="1" t="str">
        <f>N69</f>
        <v>ta med</v>
      </c>
      <c r="T69" s="1" t="str">
        <f>O69</f>
        <v>följdfrågor eller kommentarer</v>
      </c>
      <c r="V69" s="51" t="str">
        <f>T69</f>
        <v>följdfrågor eller kommentarer</v>
      </c>
    </row>
    <row r="70" spans="1:22" x14ac:dyDescent="0.25">
      <c r="B70" s="26">
        <f>B10</f>
        <v>5</v>
      </c>
      <c r="N70" s="18" t="str">
        <f t="shared" ref="N70:N76" si="17">L10</f>
        <v>ja</v>
      </c>
      <c r="O70" t="str">
        <f t="shared" ref="O70:O76" si="18">T10</f>
        <v>Vad är anledningen till att du sover så få timmar per natt?</v>
      </c>
      <c r="S70" t="str" cm="1">
        <f t="array" ref="S70:T102">_xlfn._xlws.SORT(N70:O102)</f>
        <v>ja</v>
      </c>
      <c r="T70" t="str">
        <v>Vad är anledningen till att du sover så få timmar per natt?</v>
      </c>
      <c r="V70" s="52" t="str">
        <f>IF(S70="ja",T70," ")</f>
        <v>Vad är anledningen till att du sover så få timmar per natt?</v>
      </c>
    </row>
    <row r="71" spans="1:22" x14ac:dyDescent="0.25">
      <c r="B71" s="26">
        <f t="shared" ref="B71:B76" si="19">B11</f>
        <v>6</v>
      </c>
      <c r="N71" s="18" t="str">
        <f t="shared" si="17"/>
        <v>ja</v>
      </c>
      <c r="O71" t="str">
        <f t="shared" si="18"/>
        <v>Vad är anledningen till att du vaknar på nätterna? Finns det något du kan förändra?</v>
      </c>
      <c r="S71" t="str">
        <v>ja</v>
      </c>
      <c r="T71" t="str">
        <v>Vad är anledningen till att du vaknar på nätterna? Finns det något du kan förändra?</v>
      </c>
      <c r="V71" s="52" t="str">
        <f t="shared" ref="V71:V102" si="20">IF(S71="ja",T71," ")</f>
        <v>Vad är anledningen till att du vaknar på nätterna? Finns det något du kan förändra?</v>
      </c>
    </row>
    <row r="72" spans="1:22" x14ac:dyDescent="0.25">
      <c r="B72" s="26">
        <f t="shared" si="19"/>
        <v>7</v>
      </c>
      <c r="N72" s="18" t="str">
        <f t="shared" si="17"/>
        <v>ja</v>
      </c>
      <c r="O72" t="str">
        <f t="shared" si="18"/>
        <v>Finns det något du skulle kunna förändra i ditt liv för att känna dig mer utvilad på morgonen?</v>
      </c>
      <c r="S72" t="str">
        <v>ja</v>
      </c>
      <c r="T72" t="str">
        <v>Finns det något du skulle kunna förändra i ditt liv för att känna dig mer utvilad på morgonen?</v>
      </c>
      <c r="V72" s="52" t="str">
        <f t="shared" si="20"/>
        <v>Finns det något du skulle kunna förändra i ditt liv för att känna dig mer utvilad på morgonen?</v>
      </c>
    </row>
    <row r="73" spans="1:22" x14ac:dyDescent="0.25">
      <c r="B73" s="26">
        <f t="shared" si="19"/>
        <v>8</v>
      </c>
      <c r="N73" s="18" t="str">
        <f t="shared" si="17"/>
        <v>ja</v>
      </c>
      <c r="O73" t="str">
        <f t="shared" si="18"/>
        <v>Vad tror du att du kan göra för att få en bättre nattsömn?</v>
      </c>
      <c r="S73" t="str">
        <v>ja</v>
      </c>
      <c r="T73" t="str">
        <v>Vad tror du att du kan göra för att få en bättre nattsömn?</v>
      </c>
      <c r="V73" s="52" t="str">
        <f t="shared" si="20"/>
        <v>Vad tror du att du kan göra för att få en bättre nattsömn?</v>
      </c>
    </row>
    <row r="74" spans="1:22" x14ac:dyDescent="0.25">
      <c r="B74" s="26">
        <f t="shared" si="19"/>
        <v>9</v>
      </c>
      <c r="N74" s="18" t="str">
        <f t="shared" si="17"/>
        <v>ja</v>
      </c>
      <c r="O74" t="str">
        <f t="shared" si="18"/>
        <v>Har du möjlighet att gå och lägga dig tidigare på kvällen?</v>
      </c>
      <c r="S74" t="str">
        <v>ja</v>
      </c>
      <c r="T74" t="str">
        <v>Har du möjlighet att gå och lägga dig tidigare på kvällen?</v>
      </c>
      <c r="V74" s="52" t="str">
        <f t="shared" si="20"/>
        <v>Har du möjlighet att gå och lägga dig tidigare på kvällen?</v>
      </c>
    </row>
    <row r="75" spans="1:22" x14ac:dyDescent="0.25">
      <c r="B75" s="26">
        <f t="shared" si="19"/>
        <v>10</v>
      </c>
      <c r="N75" s="18" t="str">
        <f t="shared" si="17"/>
        <v>ja</v>
      </c>
      <c r="O75" t="str">
        <f t="shared" si="18"/>
        <v>Har du rådgjort med någon läkare om hur du skulle kunna få till en bättre nattsömn?</v>
      </c>
      <c r="S75" t="str">
        <v>ja</v>
      </c>
      <c r="T75" t="str">
        <v>Har du rådgjort med någon läkare om hur du skulle kunna få till en bättre nattsömn?</v>
      </c>
      <c r="V75" s="52" t="str">
        <f t="shared" si="20"/>
        <v>Har du rådgjort med någon läkare om hur du skulle kunna få till en bättre nattsömn?</v>
      </c>
    </row>
    <row r="76" spans="1:22" x14ac:dyDescent="0.25">
      <c r="B76" s="26">
        <f t="shared" si="19"/>
        <v>11</v>
      </c>
      <c r="N76" s="18" t="str">
        <f t="shared" si="17"/>
        <v>ja</v>
      </c>
      <c r="O76" t="str">
        <f t="shared" si="18"/>
        <v>För att förbättra nattsömnen, har du prövat att inte ha mobilen vid sängen?</v>
      </c>
      <c r="S76" t="str">
        <v>ja</v>
      </c>
      <c r="T76" t="str">
        <v>För att förbättra nattsömnen, har du prövat att inte ha mobilen vid sängen?</v>
      </c>
      <c r="V76" s="52" t="str">
        <f t="shared" si="20"/>
        <v>För att förbättra nattsömnen, har du prövat att inte ha mobilen vid sängen?</v>
      </c>
    </row>
    <row r="77" spans="1:22" x14ac:dyDescent="0.25">
      <c r="B77" s="26">
        <f t="shared" ref="B77:B82" si="21">B19</f>
        <v>12</v>
      </c>
      <c r="N77" s="18" t="str">
        <f t="shared" ref="N77:N82" si="22">L19</f>
        <v>nej</v>
      </c>
      <c r="O77" t="str">
        <f t="shared" ref="O77:O82" si="23">T19</f>
        <v>Vad kan du göra för att äta en mer nyttig kost?</v>
      </c>
      <c r="S77" t="str">
        <v>nej</v>
      </c>
      <c r="T77" t="str">
        <v>Vad kan du göra för att äta en mer nyttig kost?</v>
      </c>
      <c r="V77" s="52" t="str">
        <f t="shared" si="20"/>
        <v xml:space="preserve"> </v>
      </c>
    </row>
    <row r="78" spans="1:22" x14ac:dyDescent="0.25">
      <c r="B78" s="26">
        <f t="shared" si="21"/>
        <v>13</v>
      </c>
      <c r="N78" s="18" t="str">
        <f t="shared" si="22"/>
        <v>nej</v>
      </c>
      <c r="O78" t="str">
        <f t="shared" si="23"/>
        <v>Vad är anledningen till att du inte anser dig äta rätt mängd mat? Vad kan du göra åt det?</v>
      </c>
      <c r="S78" t="str">
        <v>nej</v>
      </c>
      <c r="T78" t="str">
        <v>Vad är anledningen till att du inte anser dig äta rätt mängd mat? Vad kan du göra åt det?</v>
      </c>
      <c r="V78" s="52" t="str">
        <f t="shared" si="20"/>
        <v xml:space="preserve"> </v>
      </c>
    </row>
    <row r="79" spans="1:22" x14ac:dyDescent="0.25">
      <c r="B79" s="26">
        <f t="shared" si="21"/>
        <v>14</v>
      </c>
      <c r="N79" s="18" t="str">
        <f t="shared" si="22"/>
        <v>nej</v>
      </c>
      <c r="O79" t="str">
        <f t="shared" si="23"/>
        <v xml:space="preserve">Hur skulle du kunna dra ned på sockerintaget i ditt liv? </v>
      </c>
      <c r="S79" t="str">
        <v>nej</v>
      </c>
      <c r="T79" t="str">
        <v xml:space="preserve">Hur skulle du kunna dra ned på sockerintaget i ditt liv? </v>
      </c>
      <c r="V79" s="52" t="str">
        <f t="shared" si="20"/>
        <v xml:space="preserve"> </v>
      </c>
    </row>
    <row r="80" spans="1:22" x14ac:dyDescent="0.25">
      <c r="B80" s="26">
        <f t="shared" si="21"/>
        <v>15</v>
      </c>
      <c r="N80" s="18" t="str">
        <f t="shared" si="22"/>
        <v>nej</v>
      </c>
      <c r="O80" t="str">
        <f t="shared" si="23"/>
        <v>Vad är anledningen till att du sällan eller aldrig äter måltider på regelbundna tider?</v>
      </c>
      <c r="S80" t="str">
        <v>nej</v>
      </c>
      <c r="T80" t="str">
        <v>Vad är anledningen till att du sällan eller aldrig äter måltider på regelbundna tider?</v>
      </c>
      <c r="V80" s="52" t="str">
        <f t="shared" si="20"/>
        <v xml:space="preserve"> </v>
      </c>
    </row>
    <row r="81" spans="2:22" x14ac:dyDescent="0.25">
      <c r="B81" s="26">
        <f t="shared" si="21"/>
        <v>16</v>
      </c>
      <c r="N81" s="18" t="str">
        <f t="shared" si="22"/>
        <v>nej</v>
      </c>
      <c r="O81" t="str">
        <f t="shared" si="23"/>
        <v>Har du försökt att tidigarelägga sista måltiden för dagen? Hur gick det?</v>
      </c>
      <c r="S81" t="str">
        <v>nej</v>
      </c>
      <c r="T81" t="str">
        <v>Har du försökt att tidigarelägga sista måltiden för dagen? Hur gick det?</v>
      </c>
      <c r="V81" s="52" t="str">
        <f t="shared" si="20"/>
        <v xml:space="preserve"> </v>
      </c>
    </row>
    <row r="82" spans="2:22" x14ac:dyDescent="0.25">
      <c r="B82" s="26">
        <f t="shared" si="21"/>
        <v>17</v>
      </c>
      <c r="N82" s="18" t="str">
        <f t="shared" si="22"/>
        <v>nej</v>
      </c>
      <c r="O82" t="str">
        <f t="shared" si="23"/>
        <v>Har du möjlighet att äta fler måltider i sällskap med fler?</v>
      </c>
      <c r="S82" t="str">
        <v>nej</v>
      </c>
      <c r="T82" t="str">
        <v>Har du möjlighet att äta fler måltider i sällskap med fler?</v>
      </c>
      <c r="V82" s="52" t="str">
        <f t="shared" si="20"/>
        <v xml:space="preserve"> </v>
      </c>
    </row>
    <row r="83" spans="2:22" x14ac:dyDescent="0.25">
      <c r="B83" s="26">
        <f>B27</f>
        <v>18</v>
      </c>
      <c r="N83" s="18" t="str">
        <f>L27</f>
        <v>nej</v>
      </c>
      <c r="O83" t="str">
        <f>T27</f>
        <v>Har du prövat att bara vara i stillhet inför Gud en stund? Hur gick det?</v>
      </c>
      <c r="S83" t="str">
        <v>nej</v>
      </c>
      <c r="T83" t="str">
        <v>Har du prövat att bara vara i stillhet inför Gud en stund? Hur gick det?</v>
      </c>
      <c r="V83" s="52" t="str">
        <f t="shared" si="20"/>
        <v xml:space="preserve"> </v>
      </c>
    </row>
    <row r="84" spans="2:22" x14ac:dyDescent="0.25">
      <c r="B84" s="26">
        <f>B28</f>
        <v>19</v>
      </c>
      <c r="N84" s="18" t="str">
        <f>L28</f>
        <v>nej</v>
      </c>
      <c r="O84" t="str">
        <f>T28</f>
        <v>Om du är en troende, har du möjlighet att försöka komma med i någon kristen hemgrupp/bönegrupp?</v>
      </c>
      <c r="S84" t="str">
        <v>nej</v>
      </c>
      <c r="T84" t="str">
        <v>Om du är en troende, har du möjlighet att försöka komma med i någon kristen hemgrupp/bönegrupp?</v>
      </c>
      <c r="V84" s="52" t="str">
        <f t="shared" si="20"/>
        <v xml:space="preserve"> </v>
      </c>
    </row>
    <row r="85" spans="2:22" x14ac:dyDescent="0.25">
      <c r="B85" s="26">
        <f>B29</f>
        <v>20</v>
      </c>
      <c r="N85" s="18" t="str">
        <f>L29</f>
        <v>nej</v>
      </c>
      <c r="O85" t="str">
        <f>T29</f>
        <v>På vilket sätt tror du att du skulle kunna bidra till en mer kärleksfull miljö kring dig själv? Vilka förändringar tror du att du behöver göra?</v>
      </c>
      <c r="S85" t="str">
        <v>nej</v>
      </c>
      <c r="T85" t="str">
        <v>På vilket sätt tror du att du skulle kunna bidra till en mer kärleksfull miljö kring dig själv? Vilka förändringar tror du att du behöver göra?</v>
      </c>
      <c r="V85" s="52" t="str">
        <f t="shared" si="20"/>
        <v xml:space="preserve"> </v>
      </c>
    </row>
    <row r="86" spans="2:22" x14ac:dyDescent="0.25">
      <c r="B86" s="26">
        <f>B30</f>
        <v>21</v>
      </c>
      <c r="N86" s="18" t="str">
        <f>L30</f>
        <v>nej</v>
      </c>
      <c r="O86" t="str">
        <f>T30</f>
        <v>Gud älskar alla människor. Vad kan du göra för att upptäcka detta mer, tror du?</v>
      </c>
      <c r="S86" t="str">
        <v>nej</v>
      </c>
      <c r="T86" t="str">
        <v>Gud älskar alla människor. Vad kan du göra för att upptäcka detta mer, tror du?</v>
      </c>
      <c r="V86" s="52" t="str">
        <f t="shared" si="20"/>
        <v xml:space="preserve"> </v>
      </c>
    </row>
    <row r="87" spans="2:22" x14ac:dyDescent="0.25">
      <c r="B87" s="26">
        <f>B31</f>
        <v>22</v>
      </c>
      <c r="N87" s="18" t="str">
        <f>L31</f>
        <v>nej</v>
      </c>
      <c r="O87" t="str">
        <f>T31</f>
        <v>Om du bestämmer dig för att avsätta 5 minuter per dag för att läsa bibeln, när skulle detta passa bäst i ditt schema?</v>
      </c>
      <c r="S87" t="str">
        <v>nej</v>
      </c>
      <c r="T87" t="str">
        <v>Om du bestämmer dig för att avsätta 5 minuter per dag för att läsa bibeln, när skulle detta passa bäst i ditt schema?</v>
      </c>
      <c r="V87" s="52" t="str">
        <f t="shared" si="20"/>
        <v xml:space="preserve"> </v>
      </c>
    </row>
    <row r="88" spans="2:22" x14ac:dyDescent="0.25">
      <c r="B88" s="26">
        <f t="shared" ref="B88:B99" si="24">B34</f>
        <v>23</v>
      </c>
      <c r="N88" s="18" t="str">
        <f t="shared" ref="N88:N99" si="25">L34</f>
        <v>nej</v>
      </c>
      <c r="O88" t="str">
        <f t="shared" ref="O88:O99" si="26">T34</f>
        <v>Varför stannar du inte upp i ditt liv för att reflektera och tänka efter oftare?</v>
      </c>
      <c r="S88" t="str">
        <v>nej</v>
      </c>
      <c r="T88" t="str">
        <v>Varför stannar du inte upp i ditt liv för att reflektera och tänka efter oftare?</v>
      </c>
      <c r="V88" s="52" t="str">
        <f t="shared" si="20"/>
        <v xml:space="preserve"> </v>
      </c>
    </row>
    <row r="89" spans="2:22" x14ac:dyDescent="0.25">
      <c r="B89" s="26">
        <f t="shared" si="24"/>
        <v>24</v>
      </c>
      <c r="N89" s="18" t="str">
        <f t="shared" si="25"/>
        <v>nej</v>
      </c>
      <c r="O89" t="str">
        <f t="shared" si="26"/>
        <v>Vad tror du är anledningen till att du inte har frid med Gud?</v>
      </c>
      <c r="S89" t="str">
        <v>nej</v>
      </c>
      <c r="T89" t="str">
        <v>Vad tror du är anledningen till att du inte har frid med Gud?</v>
      </c>
      <c r="V89" s="52" t="str">
        <f t="shared" si="20"/>
        <v xml:space="preserve"> </v>
      </c>
    </row>
    <row r="90" spans="2:22" x14ac:dyDescent="0.25">
      <c r="B90" s="26">
        <f t="shared" si="24"/>
        <v>25</v>
      </c>
      <c r="N90" s="18" t="str">
        <f t="shared" si="25"/>
        <v>nej</v>
      </c>
      <c r="O90" t="str">
        <f t="shared" si="26"/>
        <v>Vad är anledningen till att du så sällan känner glädje i livet? Vilka förändringar kan du göra för att kanske förändra detta?</v>
      </c>
      <c r="S90" t="str">
        <v>nej</v>
      </c>
      <c r="T90" t="str">
        <v>Vad är anledningen till att du så sällan känner glädje i livet? Vilka förändringar kan du göra för att kanske förändra detta?</v>
      </c>
      <c r="V90" s="52" t="str">
        <f t="shared" si="20"/>
        <v xml:space="preserve"> </v>
      </c>
    </row>
    <row r="91" spans="2:22" x14ac:dyDescent="0.25">
      <c r="B91" s="26">
        <f t="shared" si="24"/>
        <v>26</v>
      </c>
      <c r="N91" s="18" t="str">
        <f t="shared" si="25"/>
        <v>nej</v>
      </c>
      <c r="O91" t="str">
        <f t="shared" si="26"/>
        <v>Vad är anledningen till att du inte har så bra relationer till dina närmaste? Finns det något du kan göra åt det?</v>
      </c>
      <c r="S91" t="str">
        <v>nej</v>
      </c>
      <c r="T91" t="str">
        <v>Vad är anledningen till att du inte har så bra relationer till dina närmaste? Finns det något du kan göra åt det?</v>
      </c>
      <c r="V91" s="52" t="str">
        <f>IF(S91="ja",T91," ")</f>
        <v xml:space="preserve"> </v>
      </c>
    </row>
    <row r="92" spans="2:22" x14ac:dyDescent="0.25">
      <c r="B92" s="26">
        <f t="shared" si="24"/>
        <v>27</v>
      </c>
      <c r="N92" s="18" t="str">
        <f t="shared" si="25"/>
        <v>nej</v>
      </c>
      <c r="O92" t="str">
        <f t="shared" si="26"/>
        <v>Vad är det för ouppklarade situationer du har med andra människor? Vad kan du göra för att förändra det?</v>
      </c>
      <c r="S92" t="str">
        <v>nej</v>
      </c>
      <c r="T92" t="str">
        <v>Vad är det för ouppklarade situationer du har med andra människor? Vad kan du göra för att förändra det?</v>
      </c>
      <c r="V92" s="52" t="str">
        <f t="shared" si="20"/>
        <v xml:space="preserve"> </v>
      </c>
    </row>
    <row r="93" spans="2:22" x14ac:dyDescent="0.25">
      <c r="B93" s="26">
        <f t="shared" si="24"/>
        <v>28</v>
      </c>
      <c r="N93" s="18" t="str">
        <f t="shared" si="25"/>
        <v>nej</v>
      </c>
      <c r="O93" t="str">
        <f t="shared" si="26"/>
        <v>varför tror du att du har svårt att lita på andra människor?</v>
      </c>
      <c r="S93" t="str">
        <v>nej</v>
      </c>
      <c r="T93" t="str">
        <v>varför tror du att du har svårt att lita på andra människor?</v>
      </c>
      <c r="V93" s="52" t="str">
        <f t="shared" si="20"/>
        <v xml:space="preserve"> </v>
      </c>
    </row>
    <row r="94" spans="2:22" x14ac:dyDescent="0.25">
      <c r="B94" s="26">
        <f t="shared" si="24"/>
        <v>29</v>
      </c>
      <c r="N94" s="18" t="str">
        <f t="shared" si="25"/>
        <v>nej</v>
      </c>
      <c r="O94" t="str">
        <f t="shared" si="26"/>
        <v>Vilka förändringar vill du se i ditt liv?</v>
      </c>
      <c r="S94" t="str">
        <v>nej</v>
      </c>
      <c r="T94" t="str">
        <v>Vilka förändringar vill du se i ditt liv?</v>
      </c>
      <c r="V94" s="52" t="str">
        <f t="shared" si="20"/>
        <v xml:space="preserve"> </v>
      </c>
    </row>
    <row r="95" spans="2:22" x14ac:dyDescent="0.25">
      <c r="B95" s="26">
        <f t="shared" si="24"/>
        <v>30</v>
      </c>
      <c r="N95" s="18" t="str">
        <f t="shared" si="25"/>
        <v>nej</v>
      </c>
      <c r="O95" t="str">
        <f t="shared" si="26"/>
        <v>Hur skulle du kunna komma närmare andra människors behov, och kunna erbjuda en hjälpande hand till dem?</v>
      </c>
      <c r="S95" t="str">
        <v>nej</v>
      </c>
      <c r="T95" t="str">
        <v>Hur skulle du kunna komma närmare andra människors behov, och kunna erbjuda en hjälpande hand till dem?</v>
      </c>
      <c r="V95" s="52" t="str">
        <f t="shared" si="20"/>
        <v xml:space="preserve"> </v>
      </c>
    </row>
    <row r="96" spans="2:22" x14ac:dyDescent="0.25">
      <c r="B96" s="26">
        <f t="shared" si="24"/>
        <v>31</v>
      </c>
      <c r="N96" s="18" t="str">
        <f t="shared" si="25"/>
        <v>nej</v>
      </c>
      <c r="O96" t="str">
        <f t="shared" si="26"/>
        <v>varför har du svårt att be andra om hjälp tror du?</v>
      </c>
      <c r="S96" t="str">
        <v>nej</v>
      </c>
      <c r="T96" t="str">
        <v>varför har du svårt att be andra om hjälp tror du?</v>
      </c>
      <c r="V96" s="52" t="str">
        <f t="shared" si="20"/>
        <v xml:space="preserve"> </v>
      </c>
    </row>
    <row r="97" spans="2:22" x14ac:dyDescent="0.25">
      <c r="B97" s="26">
        <f t="shared" si="24"/>
        <v>32</v>
      </c>
      <c r="N97" s="18" t="str">
        <f t="shared" si="25"/>
        <v>nej</v>
      </c>
      <c r="O97" t="str">
        <f t="shared" si="26"/>
        <v>Alla behöver någon att gå till när man mår dåligt eller är ledsen. Har du någon tanke om hur du skulle kunna få till det på något sätt?</v>
      </c>
      <c r="S97" t="str">
        <v>nej</v>
      </c>
      <c r="T97" t="str">
        <v>Alla behöver någon att gå till när man mår dåligt eller är ledsen. Har du någon tanke om hur du skulle kunna få till det på något sätt?</v>
      </c>
      <c r="V97" s="52" t="str">
        <f t="shared" si="20"/>
        <v xml:space="preserve"> </v>
      </c>
    </row>
    <row r="98" spans="2:22" x14ac:dyDescent="0.25">
      <c r="B98" s="26">
        <f t="shared" si="24"/>
        <v>33</v>
      </c>
      <c r="N98" s="18" t="str">
        <f t="shared" si="25"/>
        <v>nej</v>
      </c>
      <c r="O98" t="str">
        <f t="shared" si="26"/>
        <v>Läs Johannes första brev i bibeln, kap 3, vers 1-2. I relation till detta bibelställe, hur skulle du beskriva din identitet och dig själv?</v>
      </c>
      <c r="S98" t="str">
        <v>nej</v>
      </c>
      <c r="T98" t="str">
        <v>Läs Johannes första brev i bibeln, kap 3, vers 1-2. I relation till detta bibelställe, hur skulle du beskriva din identitet och dig själv?</v>
      </c>
      <c r="V98" s="52" t="str">
        <f t="shared" si="20"/>
        <v xml:space="preserve"> </v>
      </c>
    </row>
    <row r="99" spans="2:22" x14ac:dyDescent="0.25">
      <c r="B99" s="26">
        <f t="shared" si="24"/>
        <v>34</v>
      </c>
      <c r="N99" s="18" t="str">
        <f t="shared" si="25"/>
        <v>nej</v>
      </c>
      <c r="O99" t="str">
        <f t="shared" si="26"/>
        <v>Skulle du vilja lära känna Gud mer? Om ja, vad tror du hindrar dig?</v>
      </c>
      <c r="S99" t="str">
        <v>nej</v>
      </c>
      <c r="T99" t="str">
        <v>Skulle du vilja lära känna Gud mer? Om ja, vad tror du hindrar dig?</v>
      </c>
      <c r="V99" s="52" t="str">
        <f t="shared" si="20"/>
        <v xml:space="preserve"> </v>
      </c>
    </row>
    <row r="100" spans="2:22" x14ac:dyDescent="0.25">
      <c r="B100" s="26">
        <f>B48</f>
        <v>35</v>
      </c>
      <c r="N100" s="18" t="str">
        <f>L48</f>
        <v>nej</v>
      </c>
      <c r="O100" t="str">
        <f>T48</f>
        <v>Hur skulle du kunna få in mer träning och rörelse i ditt liv? Finns det något hinder?</v>
      </c>
      <c r="S100" t="str">
        <v>nej</v>
      </c>
      <c r="T100" t="str">
        <v>Hur skulle du kunna få in mer träning och rörelse i ditt liv? Finns det något hinder?</v>
      </c>
      <c r="V100" s="52" t="str">
        <f t="shared" si="20"/>
        <v xml:space="preserve"> </v>
      </c>
    </row>
    <row r="101" spans="2:22" x14ac:dyDescent="0.25">
      <c r="B101" s="26">
        <f>B49</f>
        <v>36</v>
      </c>
      <c r="N101" s="18" t="str">
        <f>L49</f>
        <v>nej</v>
      </c>
      <c r="O101" t="str">
        <f>T49</f>
        <v>Hur skulle du kunna få till mer pulshöjande aktiviteter i ditt liv? Vilka träningsformer skulle passa dig?</v>
      </c>
      <c r="S101" t="str">
        <v>nej</v>
      </c>
      <c r="T101" t="str">
        <v>Hur skulle du kunna få till mer pulshöjande aktiviteter i ditt liv? Vilka träningsformer skulle passa dig?</v>
      </c>
      <c r="V101" s="52" t="str">
        <f t="shared" si="20"/>
        <v xml:space="preserve"> </v>
      </c>
    </row>
    <row r="102" spans="2:22" x14ac:dyDescent="0.25">
      <c r="B102" s="26">
        <f>B50</f>
        <v>37</v>
      </c>
      <c r="N102" s="18" t="str">
        <f>L50</f>
        <v>nej</v>
      </c>
      <c r="O102" t="str">
        <f>T50</f>
        <v>Hur skulle du kunna öka din rörlighet och mjukhet i kroppen? Vilka övningar skulle passa just dig i din situation?</v>
      </c>
      <c r="S102" t="str">
        <v>nej</v>
      </c>
      <c r="T102" t="str">
        <v>Hur skulle du kunna öka din rörlighet och mjukhet i kroppen? Vilka övningar skulle passa just dig i din situation?</v>
      </c>
      <c r="V102" s="52" t="str">
        <f t="shared" si="20"/>
        <v xml:space="preserve"> </v>
      </c>
    </row>
    <row r="103" spans="2:22" x14ac:dyDescent="0.25">
      <c r="N103" s="18"/>
    </row>
    <row r="104" spans="2:22" x14ac:dyDescent="0.25">
      <c r="N104" s="18"/>
    </row>
    <row r="106" spans="2:22" ht="21" x14ac:dyDescent="0.35">
      <c r="N106" s="41" t="s">
        <v>220</v>
      </c>
    </row>
    <row r="108" spans="2:22" ht="18.75" x14ac:dyDescent="0.3">
      <c r="O108" s="2" t="s">
        <v>226</v>
      </c>
    </row>
    <row r="109" spans="2:22" x14ac:dyDescent="0.25">
      <c r="O109" s="4" t="s">
        <v>221</v>
      </c>
      <c r="P109" t="str">
        <f>O3</f>
        <v>namn</v>
      </c>
      <c r="Q109" t="s">
        <v>223</v>
      </c>
      <c r="R109" s="52" t="str">
        <f ca="1">Q109&amp;" "&amp;P109&amp;", "&amp;P113&amp;"/"&amp;P112&amp;" "&amp;P111</f>
        <v>SMART undersökning gjord av namn, 24/1 2023</v>
      </c>
    </row>
    <row r="110" spans="2:22" x14ac:dyDescent="0.25">
      <c r="O110" s="4" t="s">
        <v>222</v>
      </c>
      <c r="P110" s="65">
        <f ca="1">NOW()</f>
        <v>44950.743574768516</v>
      </c>
    </row>
    <row r="111" spans="2:22" x14ac:dyDescent="0.25">
      <c r="P111">
        <f ca="1">YEAR(P110)</f>
        <v>2023</v>
      </c>
    </row>
    <row r="112" spans="2:22" x14ac:dyDescent="0.25">
      <c r="P112">
        <f ca="1">MONTH(P110)</f>
        <v>1</v>
      </c>
    </row>
    <row r="113" spans="15:19" x14ac:dyDescent="0.25">
      <c r="P113">
        <f ca="1">DAY(P110)</f>
        <v>24</v>
      </c>
    </row>
    <row r="115" spans="15:19" ht="18.75" x14ac:dyDescent="0.3">
      <c r="O115" s="2" t="s">
        <v>217</v>
      </c>
    </row>
    <row r="116" spans="15:19" x14ac:dyDescent="0.25">
      <c r="O116" s="4" t="s">
        <v>155</v>
      </c>
      <c r="P116" s="29" t="e">
        <f>ROUND($F$5*10000/($F$6*$F$6),1)</f>
        <v>#DIV/0!</v>
      </c>
      <c r="Q116" t="s">
        <v>228</v>
      </c>
      <c r="R116" t="e">
        <f>Q116&amp;P116&amp;Q117&amp;P117&amp;Q118&amp;P118&amp;Q119&amp;P125</f>
        <v>#DIV/0!</v>
      </c>
    </row>
    <row r="117" spans="15:19" x14ac:dyDescent="0.25">
      <c r="O117" s="4" t="s">
        <v>218</v>
      </c>
      <c r="P117">
        <f>F4</f>
        <v>0</v>
      </c>
      <c r="Q117" t="s">
        <v>230</v>
      </c>
      <c r="S117" s="52" t="str">
        <f>IF(P122=0,R120,R116)</f>
        <v>Denna BMI beräknas inte för personer under 18 år</v>
      </c>
    </row>
    <row r="118" spans="15:19" x14ac:dyDescent="0.25">
      <c r="O118" s="4" t="s">
        <v>227</v>
      </c>
      <c r="P118" s="4" t="str">
        <f>IF(F7=2,"man",IF(F7=3,"kvinna"," "))</f>
        <v xml:space="preserve"> </v>
      </c>
      <c r="Q118" t="s">
        <v>229</v>
      </c>
    </row>
    <row r="119" spans="15:19" x14ac:dyDescent="0.25">
      <c r="Q119" t="s">
        <v>243</v>
      </c>
    </row>
    <row r="120" spans="15:19" x14ac:dyDescent="0.25">
      <c r="R120" t="s">
        <v>244</v>
      </c>
    </row>
    <row r="121" spans="15:19" x14ac:dyDescent="0.25">
      <c r="O121" s="69" t="s">
        <v>242</v>
      </c>
    </row>
    <row r="122" spans="15:19" x14ac:dyDescent="0.25">
      <c r="O122" s="4" t="s">
        <v>238</v>
      </c>
      <c r="P122" s="27">
        <f>IF($P$117&lt;19,0,IF($P$117&lt;25,1,IF($P$117&lt;35,2,IF($P$117&lt;45,3,IF($P$117&lt;55,4,IF($P$117&lt;65,5,6))))))</f>
        <v>0</v>
      </c>
    </row>
    <row r="123" spans="15:19" x14ac:dyDescent="0.25">
      <c r="O123" s="4" t="s">
        <v>239</v>
      </c>
      <c r="P123" s="27">
        <f>IF($P$122=0,100,IF($P$122=1,-1,IF($P$122=2,0,IF($P$122=3,1,IF($P$122=4,2,IF($P$122=5,3,IF($P$122=6,4,"felaktigt värde")))))))</f>
        <v>100</v>
      </c>
    </row>
    <row r="124" spans="15:19" x14ac:dyDescent="0.25">
      <c r="O124" s="4" t="s">
        <v>240</v>
      </c>
      <c r="P124" s="70" t="e">
        <f>P116-P123</f>
        <v>#DIV/0!</v>
      </c>
    </row>
    <row r="125" spans="15:19" x14ac:dyDescent="0.25">
      <c r="O125" s="4" t="s">
        <v>241</v>
      </c>
      <c r="P125" s="27" t="e">
        <f>IF($P$124&lt;0," ",IF($P$124&lt;16,P128,IF($P$124&lt;20,P129,IF($P$124&lt;25,P130,IF($P$124&lt;30,P131,IF($P$124&lt;35,P132,IF($P$124&lt;40,P133,P134)))))))</f>
        <v>#DIV/0!</v>
      </c>
    </row>
    <row r="126" spans="15:19" x14ac:dyDescent="0.25">
      <c r="O126" s="4"/>
    </row>
    <row r="128" spans="15:19" x14ac:dyDescent="0.25">
      <c r="P128" s="68" t="s">
        <v>231</v>
      </c>
    </row>
    <row r="129" spans="16:17" x14ac:dyDescent="0.25">
      <c r="P129" s="68" t="s">
        <v>232</v>
      </c>
    </row>
    <row r="130" spans="16:17" x14ac:dyDescent="0.25">
      <c r="P130" s="68" t="s">
        <v>233</v>
      </c>
    </row>
    <row r="131" spans="16:17" x14ac:dyDescent="0.25">
      <c r="P131" s="68" t="s">
        <v>234</v>
      </c>
    </row>
    <row r="132" spans="16:17" x14ac:dyDescent="0.25">
      <c r="P132" s="68" t="s">
        <v>235</v>
      </c>
    </row>
    <row r="133" spans="16:17" x14ac:dyDescent="0.25">
      <c r="P133" s="68" t="s">
        <v>236</v>
      </c>
    </row>
    <row r="134" spans="16:17" x14ac:dyDescent="0.25">
      <c r="P134" s="68" t="s">
        <v>237</v>
      </c>
    </row>
    <row r="135" spans="16:17" x14ac:dyDescent="0.25">
      <c r="P135" s="4"/>
      <c r="Q135" s="33"/>
    </row>
    <row r="136" spans="16:17" x14ac:dyDescent="0.25">
      <c r="P136" s="4"/>
    </row>
    <row r="137" spans="16:17" x14ac:dyDescent="0.25">
      <c r="P137" s="4"/>
      <c r="Q137" s="33"/>
    </row>
  </sheetData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9B49D-35A5-4A97-AE14-37C2E7B195CA}">
  <dimension ref="A1:AM9"/>
  <sheetViews>
    <sheetView showGridLines="0" showRowColHeaders="0" workbookViewId="0">
      <selection activeCell="A7" sqref="A7"/>
    </sheetView>
  </sheetViews>
  <sheetFormatPr defaultRowHeight="15" x14ac:dyDescent="0.25"/>
  <cols>
    <col min="1" max="1" width="5.5703125" style="36" bestFit="1" customWidth="1"/>
    <col min="2" max="2" width="7.28515625" style="36" bestFit="1" customWidth="1"/>
    <col min="3" max="3" width="18.5703125" style="36" bestFit="1" customWidth="1"/>
    <col min="4" max="4" width="37.7109375" style="36" bestFit="1" customWidth="1"/>
    <col min="5" max="5" width="12.85546875" style="36" bestFit="1" customWidth="1"/>
    <col min="6" max="6" width="41" style="36" bestFit="1" customWidth="1"/>
    <col min="7" max="7" width="28.5703125" style="36" bestFit="1" customWidth="1"/>
    <col min="8" max="8" width="25.140625" style="36" bestFit="1" customWidth="1"/>
    <col min="9" max="9" width="23" style="36" bestFit="1" customWidth="1"/>
    <col min="10" max="10" width="3.85546875" style="36" customWidth="1"/>
    <col min="11" max="12" width="7.28515625" style="36" bestFit="1" customWidth="1"/>
    <col min="13" max="13" width="21" style="36" bestFit="1" customWidth="1"/>
    <col min="14" max="14" width="12.85546875" style="36" bestFit="1" customWidth="1"/>
    <col min="15" max="15" width="17" style="36" bestFit="1" customWidth="1"/>
    <col min="16" max="16" width="23" style="36" bestFit="1" customWidth="1"/>
    <col min="17" max="17" width="3.85546875" style="36" customWidth="1"/>
    <col min="18" max="18" width="39.140625" style="36" bestFit="1" customWidth="1"/>
    <col min="19" max="19" width="36.140625" style="36" bestFit="1" customWidth="1"/>
    <col min="20" max="20" width="19.85546875" style="36" bestFit="1" customWidth="1"/>
    <col min="21" max="21" width="35.140625" style="36" bestFit="1" customWidth="1"/>
    <col min="22" max="22" width="14.140625" style="36" bestFit="1" customWidth="1"/>
    <col min="23" max="23" width="3.85546875" style="36" customWidth="1"/>
    <col min="24" max="24" width="14.140625" style="36" bestFit="1" customWidth="1"/>
    <col min="25" max="26" width="7.28515625" style="36" bestFit="1" customWidth="1"/>
    <col min="27" max="27" width="9.140625" style="36"/>
    <col min="28" max="28" width="22.5703125" style="36" bestFit="1" customWidth="1"/>
    <col min="29" max="29" width="13.28515625" style="36" bestFit="1" customWidth="1"/>
    <col min="30" max="30" width="7.28515625" style="36" bestFit="1" customWidth="1"/>
    <col min="31" max="31" width="27" style="36" bestFit="1" customWidth="1"/>
    <col min="32" max="34" width="7.28515625" style="36" bestFit="1" customWidth="1"/>
    <col min="35" max="35" width="9.140625" style="36"/>
    <col min="36" max="36" width="3.140625" style="36" customWidth="1"/>
    <col min="37" max="38" width="22.42578125" style="36" bestFit="1" customWidth="1"/>
    <col min="39" max="16384" width="9.140625" style="36"/>
  </cols>
  <sheetData>
    <row r="1" spans="1:39" x14ac:dyDescent="0.25">
      <c r="A1" s="35" t="s">
        <v>136</v>
      </c>
    </row>
    <row r="2" spans="1:39" ht="9" customHeight="1" x14ac:dyDescent="0.25"/>
    <row r="3" spans="1:39" s="37" customFormat="1" x14ac:dyDescent="0.25">
      <c r="A3" s="37" t="s">
        <v>137</v>
      </c>
      <c r="B3" s="37">
        <v>4</v>
      </c>
      <c r="C3" s="37">
        <v>5</v>
      </c>
      <c r="D3" s="37">
        <v>6</v>
      </c>
      <c r="E3" s="37">
        <v>7</v>
      </c>
      <c r="F3" s="37">
        <v>8</v>
      </c>
      <c r="G3" s="37">
        <v>9</v>
      </c>
      <c r="H3" s="37">
        <v>10</v>
      </c>
      <c r="I3" s="37">
        <v>11</v>
      </c>
      <c r="K3" s="37">
        <v>12</v>
      </c>
      <c r="L3" s="37">
        <v>13</v>
      </c>
      <c r="M3" s="37">
        <v>14</v>
      </c>
      <c r="N3" s="37">
        <v>15</v>
      </c>
      <c r="O3" s="37">
        <v>16</v>
      </c>
      <c r="P3" s="37">
        <v>17</v>
      </c>
      <c r="R3" s="37">
        <v>18</v>
      </c>
      <c r="S3" s="37">
        <v>19</v>
      </c>
      <c r="T3" s="37">
        <v>20</v>
      </c>
      <c r="U3" s="37">
        <v>21</v>
      </c>
      <c r="V3" s="37">
        <v>22</v>
      </c>
      <c r="X3" s="37">
        <v>23</v>
      </c>
      <c r="Y3" s="37">
        <v>24</v>
      </c>
      <c r="Z3" s="37">
        <v>25</v>
      </c>
      <c r="AA3" s="37">
        <v>26</v>
      </c>
      <c r="AB3" s="37">
        <v>27</v>
      </c>
      <c r="AC3" s="37">
        <v>28</v>
      </c>
      <c r="AD3" s="37">
        <v>29</v>
      </c>
      <c r="AE3" s="37">
        <v>30</v>
      </c>
      <c r="AF3" s="37">
        <v>31</v>
      </c>
      <c r="AG3" s="37">
        <v>32</v>
      </c>
      <c r="AH3" s="37">
        <v>33</v>
      </c>
      <c r="AI3" s="37">
        <v>34</v>
      </c>
      <c r="AK3" s="37">
        <v>35</v>
      </c>
      <c r="AL3" s="37">
        <v>36</v>
      </c>
      <c r="AM3" s="37">
        <v>37</v>
      </c>
    </row>
    <row r="4" spans="1:39" x14ac:dyDescent="0.25">
      <c r="A4" s="36" t="s">
        <v>138</v>
      </c>
      <c r="B4" s="36" t="str">
        <f>_!N7</f>
        <v>...välj…</v>
      </c>
      <c r="C4" s="36" t="str">
        <f>_!N10</f>
        <v>...välj…</v>
      </c>
      <c r="D4" s="36" t="str">
        <f>_!N11</f>
        <v>...välj…</v>
      </c>
      <c r="E4" s="36" t="str">
        <f>_!N12</f>
        <v>...välj…</v>
      </c>
      <c r="F4" s="36" t="str">
        <f>_!N13</f>
        <v>...välj…</v>
      </c>
      <c r="G4" s="36" t="str">
        <f>_!N14</f>
        <v>...välj…</v>
      </c>
      <c r="H4" s="36" t="str">
        <f>_!N15</f>
        <v>...välj…</v>
      </c>
      <c r="I4" s="36" t="str">
        <f>_!N16</f>
        <v>...välj…</v>
      </c>
      <c r="K4" s="36" t="str">
        <f>_!N19</f>
        <v>...välj…</v>
      </c>
      <c r="L4" s="36" t="str">
        <f>_!N20</f>
        <v>...välj…</v>
      </c>
      <c r="M4" s="36" t="str">
        <f>_!N21</f>
        <v>...välj…</v>
      </c>
      <c r="N4" s="36" t="str">
        <f>_!N22</f>
        <v>...välj…</v>
      </c>
      <c r="O4" s="36" t="str">
        <f>_!N23</f>
        <v>...välj…</v>
      </c>
      <c r="P4" s="36" t="str">
        <f>_!N24</f>
        <v>...välj…</v>
      </c>
      <c r="R4" s="36" t="str">
        <f>_!N27</f>
        <v>...välj…</v>
      </c>
      <c r="S4" s="36" t="str">
        <f>_!N28</f>
        <v>...välj…</v>
      </c>
      <c r="T4" s="36" t="str">
        <f>_!N29</f>
        <v>...välj…</v>
      </c>
      <c r="U4" s="36" t="str">
        <f>_!N30</f>
        <v>...välj…</v>
      </c>
      <c r="V4" s="36" t="str">
        <f>_!N31</f>
        <v>...välj…</v>
      </c>
      <c r="X4" s="36" t="str">
        <f>_!N34</f>
        <v>...välj…</v>
      </c>
      <c r="Y4" s="36" t="str">
        <f>_!N35</f>
        <v>...välj…</v>
      </c>
      <c r="Z4" s="36" t="str">
        <f>_!N36</f>
        <v>...välj…</v>
      </c>
      <c r="AA4" s="36" t="str">
        <f>_!N37</f>
        <v>...välj…</v>
      </c>
      <c r="AB4" s="36" t="str">
        <f>_!N38</f>
        <v>...välj…</v>
      </c>
      <c r="AC4" s="36" t="str">
        <f>_!N39</f>
        <v>...välj…</v>
      </c>
      <c r="AD4" s="36" t="str">
        <f>_!N40</f>
        <v>...välj…</v>
      </c>
      <c r="AE4" s="36" t="str">
        <f>_!N41</f>
        <v>...välj…</v>
      </c>
      <c r="AF4" s="36" t="str">
        <f>_!N42</f>
        <v>...välj…</v>
      </c>
      <c r="AG4" s="36" t="str">
        <f>_!N43</f>
        <v>...välj…</v>
      </c>
      <c r="AH4" s="36" t="str">
        <f>_!N44</f>
        <v>...välj…</v>
      </c>
      <c r="AI4" s="36" t="str">
        <f>_!N45</f>
        <v>...välj…</v>
      </c>
      <c r="AK4" s="36" t="str">
        <f>_!N48</f>
        <v>...välj…</v>
      </c>
      <c r="AL4" s="36" t="str">
        <f>_!N49</f>
        <v>...välj…</v>
      </c>
      <c r="AM4" s="36" t="str">
        <f>_!N50</f>
        <v>...välj…</v>
      </c>
    </row>
    <row r="5" spans="1:39" x14ac:dyDescent="0.25">
      <c r="A5" s="36" t="s">
        <v>139</v>
      </c>
      <c r="B5" s="36" t="str">
        <f>_!O7</f>
        <v>man</v>
      </c>
      <c r="C5" s="36" t="str">
        <f>_!O10</f>
        <v>mindre än 5 timmar</v>
      </c>
      <c r="D5" s="36" t="str">
        <f>_!O11</f>
        <v>vaknar alltid och har svårt att somna om</v>
      </c>
      <c r="E5" s="36" t="str">
        <f>_!O12</f>
        <v>nej</v>
      </c>
      <c r="F5" s="36" t="str">
        <f>_!O13</f>
        <v>problematiska och svåra att förändra</v>
      </c>
      <c r="G5" s="36" t="str">
        <f>_!O14</f>
        <v>runt kl 1 eller senare på natten</v>
      </c>
      <c r="H5" s="36" t="str">
        <f>_!O15</f>
        <v>ja, alltid</v>
      </c>
      <c r="I5" s="36" t="str">
        <f>_!O16</f>
        <v>ja, alltid</v>
      </c>
      <c r="K5" s="36" t="str">
        <f>_!O19</f>
        <v>nej</v>
      </c>
      <c r="L5" s="36" t="str">
        <f>_!O20</f>
        <v>nej</v>
      </c>
      <c r="M5" s="36" t="str">
        <f>_!O21</f>
        <v>flera gånger om dagen</v>
      </c>
      <c r="N5" s="36" t="str">
        <f>_!O22</f>
        <v>nej</v>
      </c>
      <c r="O5" s="36" t="str">
        <f>_!O23</f>
        <v>efter kl 23</v>
      </c>
      <c r="P5" s="36" t="str">
        <f>_!O24</f>
        <v>ja, alltid</v>
      </c>
      <c r="R5" s="36" t="str">
        <f>_!O27</f>
        <v>har ingen avsatt tid i ensamhet med Gud</v>
      </c>
      <c r="S5" s="36" t="str">
        <f>_!O28</f>
        <v>har ingen avsatt tid med Gud och andra</v>
      </c>
      <c r="T5" s="36" t="str">
        <f>_!O29</f>
        <v>nej</v>
      </c>
      <c r="U5" s="36" t="str">
        <f>_!O30</f>
        <v>aldrig</v>
      </c>
      <c r="V5" s="36" t="str">
        <f>_!O31</f>
        <v>aldrig</v>
      </c>
      <c r="X5" s="36" t="str">
        <f>_!O34</f>
        <v>aldrig</v>
      </c>
      <c r="Y5" s="36" t="str">
        <f>_!O35</f>
        <v>nej</v>
      </c>
      <c r="Z5" s="36" t="str">
        <f>_!O36</f>
        <v>nej</v>
      </c>
      <c r="AA5" s="36" t="str">
        <f>_!O37</f>
        <v>nej</v>
      </c>
      <c r="AB5" s="36" t="str">
        <f>_!O38</f>
        <v>ja, flera pågående</v>
      </c>
      <c r="AC5" s="36" t="str">
        <f>_!O39</f>
        <v>ja, alltid</v>
      </c>
      <c r="AD5" s="36" t="str">
        <f>_!O40</f>
        <v>nej</v>
      </c>
      <c r="AE5" s="36" t="str">
        <f>_!O41</f>
        <v>för mer än 30 dagar sedan</v>
      </c>
      <c r="AF5" s="36" t="str">
        <f>_!O42</f>
        <v>nej</v>
      </c>
      <c r="AG5" s="36" t="str">
        <f>_!O43</f>
        <v>nej</v>
      </c>
      <c r="AH5" s="36" t="str">
        <f>_!O44</f>
        <v>nej</v>
      </c>
      <c r="AI5" s="36" t="str">
        <f>_!O45</f>
        <v>nej</v>
      </c>
      <c r="AK5" s="36" t="str">
        <f>_!O48</f>
        <v>i stort sett aldrig</v>
      </c>
      <c r="AL5" s="36" t="str">
        <f>_!O49</f>
        <v>i stort sett aldrig</v>
      </c>
      <c r="AM5" s="36" t="str">
        <f>_!O50</f>
        <v>nej</v>
      </c>
    </row>
    <row r="6" spans="1:39" x14ac:dyDescent="0.25">
      <c r="A6" s="36" t="s">
        <v>140</v>
      </c>
      <c r="B6" s="36" t="str">
        <f>_!P7</f>
        <v>kvinna</v>
      </c>
      <c r="C6" s="36" t="str">
        <f>_!P10</f>
        <v>mellan 5-6 timmar</v>
      </c>
      <c r="D6" s="36" t="str">
        <f>_!P11</f>
        <v>vaknar ibland och har svårt att somna om</v>
      </c>
      <c r="E6" s="36" t="str">
        <f>_!P12</f>
        <v>sällan</v>
      </c>
      <c r="F6" s="36" t="str">
        <f>_!P13</f>
        <v>problematiska men går att förbättra</v>
      </c>
      <c r="G6" s="36" t="str">
        <f>_!P14</f>
        <v>runt kl 24</v>
      </c>
      <c r="H6" s="36" t="str">
        <f>_!P15</f>
        <v>ja, oftast</v>
      </c>
      <c r="I6" s="36" t="str">
        <f>_!P16</f>
        <v>ja, oftast</v>
      </c>
      <c r="K6" s="36" t="str">
        <f>_!P19</f>
        <v>sällan</v>
      </c>
      <c r="L6" s="36" t="str">
        <f>_!P20</f>
        <v>sällan</v>
      </c>
      <c r="M6" s="36" t="str">
        <f>_!P21</f>
        <v>ca en gång om dagen</v>
      </c>
      <c r="N6" s="36" t="str">
        <f>_!P22</f>
        <v>sällan</v>
      </c>
      <c r="O6" s="36" t="str">
        <f>_!P23</f>
        <v>mellan kl 21-23</v>
      </c>
      <c r="P6" s="36" t="str">
        <f>_!P24</f>
        <v>ja, oftast</v>
      </c>
      <c r="R6" s="36" t="str">
        <f>_!P27</f>
        <v>oregelbundet, ett fåtal stunder i månaden</v>
      </c>
      <c r="S6" s="36" t="str">
        <f>_!P28</f>
        <v>ett fåtal gånger per år</v>
      </c>
      <c r="T6" s="36" t="str">
        <f>_!P29</f>
        <v>ja, men väldigt sällan</v>
      </c>
      <c r="U6" s="36" t="str">
        <f>_!P30</f>
        <v>sällan</v>
      </c>
      <c r="V6" s="36" t="str">
        <f>_!P31</f>
        <v>sällan</v>
      </c>
      <c r="X6" s="36" t="str">
        <f>_!P34</f>
        <v>nästan aldrig</v>
      </c>
      <c r="Y6" s="36" t="str">
        <f>_!P35</f>
        <v>sällan</v>
      </c>
      <c r="Z6" s="36" t="str">
        <f>_!P36</f>
        <v>sällan</v>
      </c>
      <c r="AA6" s="36" t="str">
        <f>_!P37</f>
        <v>sällan</v>
      </c>
      <c r="AB6" s="36" t="str">
        <f>_!P38</f>
        <v>ja, en just nu</v>
      </c>
      <c r="AC6" s="36" t="str">
        <f>_!P39</f>
        <v>ja, oftast</v>
      </c>
      <c r="AD6" s="36" t="str">
        <f>_!P40</f>
        <v>sällan</v>
      </c>
      <c r="AE6" s="36" t="str">
        <f>_!P41</f>
        <v>för mindre än 30 dagar sedan</v>
      </c>
      <c r="AF6" s="36" t="str">
        <f>_!P42</f>
        <v>sällan</v>
      </c>
      <c r="AG6" s="36" t="str">
        <f>_!P43</f>
        <v>sällan</v>
      </c>
      <c r="AH6" s="36" t="str">
        <f>_!P44</f>
        <v>sällan</v>
      </c>
      <c r="AI6" s="36" t="str">
        <f>_!P45</f>
        <v>sällan</v>
      </c>
      <c r="AK6" s="36" t="str">
        <f>_!P48</f>
        <v>några gånger om året</v>
      </c>
      <c r="AL6" s="36" t="str">
        <f>_!P49</f>
        <v>några gånger om året</v>
      </c>
      <c r="AM6" s="36" t="str">
        <f>_!P50</f>
        <v>ja</v>
      </c>
    </row>
    <row r="7" spans="1:39" x14ac:dyDescent="0.25">
      <c r="A7" s="36" t="s">
        <v>141</v>
      </c>
      <c r="C7" s="36" t="str">
        <f>_!Q10</f>
        <v>mellan 6-7 timmar</v>
      </c>
      <c r="D7" s="36" t="str">
        <f>_!Q11</f>
        <v>vaknar alltid men brukar somna om</v>
      </c>
      <c r="E7" s="36" t="str">
        <f>_!Q12</f>
        <v>ibland</v>
      </c>
      <c r="F7" s="36" t="str">
        <f>_!Q13</f>
        <v>ställer till vissa problem och går att förbättra</v>
      </c>
      <c r="G7" s="36" t="str">
        <f>_!Q14</f>
        <v>runt kl 23</v>
      </c>
      <c r="H7" s="36" t="str">
        <f>_!Q15</f>
        <v>ja, men sällan</v>
      </c>
      <c r="I7" s="36" t="str">
        <f>_!Q16</f>
        <v>ja, men sällan</v>
      </c>
      <c r="K7" s="36" t="str">
        <f>_!Q19</f>
        <v>ibland</v>
      </c>
      <c r="L7" s="36" t="str">
        <f>_!Q20</f>
        <v>ibland</v>
      </c>
      <c r="M7" s="36" t="str">
        <f>_!Q21</f>
        <v>några gånger i veckan</v>
      </c>
      <c r="N7" s="36" t="str">
        <f>_!Q22</f>
        <v>ibland</v>
      </c>
      <c r="O7" s="36" t="str">
        <f>_!Q23</f>
        <v>mellan kl 19:30-21</v>
      </c>
      <c r="P7" s="36" t="str">
        <f>_!Q24</f>
        <v>ja, men sällan</v>
      </c>
      <c r="R7" s="36" t="str">
        <f>_!Q27</f>
        <v>oregelbundet, några stunder/vecka</v>
      </c>
      <c r="S7" s="36" t="str">
        <f>_!Q28</f>
        <v>minst en gång i månaden</v>
      </c>
      <c r="T7" s="36" t="str">
        <f>_!Q29</f>
        <v>ja, ibland</v>
      </c>
      <c r="U7" s="36" t="str">
        <f>_!Q30</f>
        <v>ibland</v>
      </c>
      <c r="V7" s="36" t="str">
        <f>_!Q31</f>
        <v>ibland</v>
      </c>
      <c r="X7" s="36" t="str">
        <f>_!Q34</f>
        <v>ibland</v>
      </c>
      <c r="Y7" s="36" t="str">
        <f>_!Q35</f>
        <v>ibland</v>
      </c>
      <c r="Z7" s="36" t="str">
        <f>_!Q36</f>
        <v>ibland</v>
      </c>
      <c r="AA7" s="36" t="str">
        <f>_!Q37</f>
        <v>ibland</v>
      </c>
      <c r="AB7" s="36" t="str">
        <f>_!Q38</f>
        <v>nej, men brukar ha det</v>
      </c>
      <c r="AC7" s="36" t="str">
        <f>_!Q39</f>
        <v>ja, ibland</v>
      </c>
      <c r="AD7" s="36" t="str">
        <f>_!Q40</f>
        <v>ibland</v>
      </c>
      <c r="AE7" s="36" t="str">
        <f>_!Q41</f>
        <v>senaste veckan</v>
      </c>
      <c r="AF7" s="36" t="str">
        <f>_!Q42</f>
        <v>ibland</v>
      </c>
      <c r="AG7" s="36" t="str">
        <f>_!Q43</f>
        <v>ibland</v>
      </c>
      <c r="AH7" s="36" t="str">
        <f>_!Q44</f>
        <v>ibland</v>
      </c>
      <c r="AI7" s="36" t="str">
        <f>_!Q45</f>
        <v>ibland</v>
      </c>
      <c r="AK7" s="36" t="str">
        <f>_!Q48</f>
        <v>några gånger i månaden</v>
      </c>
      <c r="AL7" s="36" t="str">
        <f>_!Q49</f>
        <v>några gånger i månaden</v>
      </c>
    </row>
    <row r="8" spans="1:39" x14ac:dyDescent="0.25">
      <c r="A8" s="36" t="s">
        <v>142</v>
      </c>
      <c r="C8" s="36" t="str">
        <f>_!R10</f>
        <v>mellan 7-8 timmar</v>
      </c>
      <c r="D8" s="36" t="str">
        <f>_!R11</f>
        <v>vaknar ibland men brukar somna om</v>
      </c>
      <c r="E8" s="36" t="str">
        <f>_!R12</f>
        <v>för det mesta</v>
      </c>
      <c r="F8" s="36" t="str">
        <f>_!R13</f>
        <v>oftast inga problem men kan förbättras</v>
      </c>
      <c r="G8" s="36" t="str">
        <f>_!R14</f>
        <v>runt kl 22</v>
      </c>
      <c r="H8" s="36" t="str">
        <f>_!R15</f>
        <v>har bara provat någon gång</v>
      </c>
      <c r="I8" s="36" t="str">
        <f>_!R16</f>
        <v>bara någon enstaka gång</v>
      </c>
      <c r="K8" s="36" t="str">
        <f>_!R19</f>
        <v>oftast</v>
      </c>
      <c r="L8" s="36" t="str">
        <f>_!R20</f>
        <v>oftast</v>
      </c>
      <c r="M8" s="36" t="str">
        <f>_!R21</f>
        <v>ca en gång i veckan</v>
      </c>
      <c r="N8" s="36" t="str">
        <f>_!R22</f>
        <v>för det mesta</v>
      </c>
      <c r="O8" s="36" t="str">
        <f>_!R23</f>
        <v>mellan kl 18-19:30</v>
      </c>
      <c r="P8" s="36" t="str">
        <f>_!R24</f>
        <v>bara någon enstaka gång</v>
      </c>
      <c r="R8" s="36" t="str">
        <f>_!R27</f>
        <v>ca 5-15 min/dag</v>
      </c>
      <c r="S8" s="36" t="str">
        <f>_!R28</f>
        <v>ca en gång i veckan</v>
      </c>
      <c r="T8" s="36" t="str">
        <f>_!R29</f>
        <v>ja, ofta</v>
      </c>
      <c r="U8" s="36" t="str">
        <f>_!R30</f>
        <v>oftast, speciellt när jag gjort något bra</v>
      </c>
      <c r="V8" s="36" t="str">
        <f>_!R31</f>
        <v>de flesta dagar</v>
      </c>
      <c r="X8" s="36" t="str">
        <f>_!R34</f>
        <v>ja, ofta</v>
      </c>
      <c r="Y8" s="36" t="str">
        <f>_!R35</f>
        <v>oftast</v>
      </c>
      <c r="Z8" s="36" t="str">
        <f>_!R36</f>
        <v>oftast</v>
      </c>
      <c r="AA8" s="36" t="str">
        <f>_!R37</f>
        <v>oftast</v>
      </c>
      <c r="AB8" s="36" t="str">
        <f>_!R38</f>
        <v>nej, brukar sällan ha det</v>
      </c>
      <c r="AC8" s="36" t="str">
        <f>_!R39</f>
        <v>ja, men sällan</v>
      </c>
      <c r="AD8" s="36" t="str">
        <f>_!R40</f>
        <v>oftast</v>
      </c>
      <c r="AE8" s="36" t="str">
        <f>_!R41</f>
        <v>igår</v>
      </c>
      <c r="AF8" s="36" t="str">
        <f>_!R42</f>
        <v>oftast</v>
      </c>
      <c r="AG8" s="36" t="str">
        <f>_!R43</f>
        <v>oftast</v>
      </c>
      <c r="AH8" s="36" t="str">
        <f>_!R44</f>
        <v>oftast</v>
      </c>
      <c r="AI8" s="36" t="str">
        <f>_!R45</f>
        <v>oftast</v>
      </c>
      <c r="AK8" s="36" t="str">
        <f>_!R48</f>
        <v>några gånger i veckan</v>
      </c>
      <c r="AL8" s="36" t="str">
        <f>_!R49</f>
        <v>några gånger i veckan</v>
      </c>
    </row>
    <row r="9" spans="1:39" x14ac:dyDescent="0.25">
      <c r="A9" s="36" t="s">
        <v>143</v>
      </c>
      <c r="C9" s="36" t="str">
        <f>_!S10</f>
        <v>mer än 8 timmar</v>
      </c>
      <c r="D9" s="36" t="str">
        <f>_!S11</f>
        <v>sover sammanhängande</v>
      </c>
      <c r="E9" s="36" t="str">
        <f>_!S12</f>
        <v>ja</v>
      </c>
      <c r="F9" s="36" t="str">
        <f>_!S13</f>
        <v>som bra</v>
      </c>
      <c r="G9" s="36" t="str">
        <f>_!S14</f>
        <v>runt kl 21 eller tidigare</v>
      </c>
      <c r="H9" s="36" t="str">
        <f>_!S15</f>
        <v>nej aldrig</v>
      </c>
      <c r="I9" s="36" t="str">
        <f>_!S16</f>
        <v>nej aldrig</v>
      </c>
      <c r="K9" s="36" t="str">
        <f>_!S19</f>
        <v>ja</v>
      </c>
      <c r="L9" s="36" t="str">
        <f>_!S20</f>
        <v>ja</v>
      </c>
      <c r="M9" s="36" t="str">
        <f>_!S21</f>
        <v>nästan aldrig</v>
      </c>
      <c r="N9" s="36" t="str">
        <f>_!S22</f>
        <v>ja</v>
      </c>
      <c r="O9" s="36" t="str">
        <f>_!S23</f>
        <v>innan kl 18</v>
      </c>
      <c r="P9" s="36" t="str">
        <f>_!S24</f>
        <v>nej aldrig</v>
      </c>
      <c r="R9" s="36" t="str">
        <f>_!S27</f>
        <v>mer än 15 min/dag</v>
      </c>
      <c r="S9" s="36" t="str">
        <f>_!S28</f>
        <v>flera gånger i veckan</v>
      </c>
      <c r="T9" s="36" t="str">
        <f>_!S29</f>
        <v>ja, nästan dagligen</v>
      </c>
      <c r="U9" s="36" t="str">
        <f>_!S30</f>
        <v>alltid, oavsett vad jag gjort</v>
      </c>
      <c r="V9" s="36" t="str">
        <f>_!S31</f>
        <v>varje dag</v>
      </c>
      <c r="X9" s="36" t="str">
        <f>_!S34</f>
        <v>ja regelbundet</v>
      </c>
      <c r="Y9" s="36" t="str">
        <f>_!S35</f>
        <v>ja</v>
      </c>
      <c r="Z9" s="36" t="str">
        <f>_!S36</f>
        <v>ja</v>
      </c>
      <c r="AA9" s="36" t="str">
        <f>_!S37</f>
        <v>ja</v>
      </c>
      <c r="AB9" s="36" t="str">
        <f>_!S38</f>
        <v>nej, brukar inte ha det</v>
      </c>
      <c r="AC9" s="36" t="str">
        <f>_!S39</f>
        <v>nej</v>
      </c>
      <c r="AD9" s="36" t="str">
        <f>_!S40</f>
        <v>ja</v>
      </c>
      <c r="AE9" s="36" t="str">
        <f>_!S41</f>
        <v>senast idag</v>
      </c>
      <c r="AF9" s="36" t="str">
        <f>_!S42</f>
        <v>ja</v>
      </c>
      <c r="AG9" s="36" t="str">
        <f>_!S43</f>
        <v>ja</v>
      </c>
      <c r="AH9" s="36" t="str">
        <f>_!S44</f>
        <v>ja</v>
      </c>
      <c r="AI9" s="36" t="str">
        <f>_!S45</f>
        <v>ja</v>
      </c>
      <c r="AK9" s="36" t="str">
        <f>_!S48</f>
        <v>varje dag</v>
      </c>
      <c r="AL9" s="36" t="str">
        <f>_!S49</f>
        <v>varje dag</v>
      </c>
    </row>
  </sheetData>
  <sheetProtection sheet="1" objects="1" scenarios="1"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5</vt:i4>
      </vt:variant>
    </vt:vector>
  </HeadingPairs>
  <TitlesOfParts>
    <vt:vector size="5" baseType="lpstr">
      <vt:lpstr>Instruktioner</vt:lpstr>
      <vt:lpstr>FRÅGOR</vt:lpstr>
      <vt:lpstr>RESULTAT</vt:lpstr>
      <vt:lpstr>_</vt:lpstr>
      <vt:lpstr>-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Henrik Nilsson</dc:creator>
  <cp:lastModifiedBy>Henrik Nilsson</cp:lastModifiedBy>
  <cp:lastPrinted>2022-04-22T17:57:07Z</cp:lastPrinted>
  <dcterms:created xsi:type="dcterms:W3CDTF">2021-08-05T11:11:50Z</dcterms:created>
  <dcterms:modified xsi:type="dcterms:W3CDTF">2023-01-24T16:51:14Z</dcterms:modified>
</cp:coreProperties>
</file>